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75" yWindow="-15" windowWidth="15480" windowHeight="11640" tabRatio="500" activeTab="1"/>
  </bookViews>
  <sheets>
    <sheet name="T-34" sheetId="2" r:id="rId1"/>
    <sheet name="T-44" sheetId="1" r:id="rId2"/>
  </sheets>
  <calcPr calcId="124519"/>
</workbook>
</file>

<file path=xl/calcChain.xml><?xml version="1.0" encoding="utf-8"?>
<calcChain xmlns="http://schemas.openxmlformats.org/spreadsheetml/2006/main">
  <c r="O48" i="2"/>
  <c r="L48"/>
  <c r="J48"/>
  <c r="R46"/>
  <c r="Q46"/>
  <c r="O46"/>
  <c r="L46"/>
  <c r="R44"/>
  <c r="Q44"/>
  <c r="O44"/>
  <c r="L44"/>
  <c r="R42"/>
  <c r="Q42"/>
  <c r="O42"/>
  <c r="L42"/>
  <c r="U39"/>
  <c r="R39"/>
  <c r="O37"/>
  <c r="L37"/>
  <c r="J37"/>
  <c r="R35"/>
  <c r="Q35"/>
  <c r="O35"/>
  <c r="L35"/>
  <c r="R33"/>
  <c r="Q33"/>
  <c r="O33"/>
  <c r="L33"/>
  <c r="R31"/>
  <c r="Q31"/>
  <c r="O31"/>
  <c r="L31"/>
  <c r="R29"/>
  <c r="Q29"/>
  <c r="O29"/>
  <c r="L29"/>
  <c r="R27"/>
  <c r="Q27"/>
  <c r="O27"/>
  <c r="L27"/>
  <c r="R25"/>
  <c r="Q25"/>
  <c r="O25"/>
  <c r="L25"/>
  <c r="R23"/>
  <c r="Q23"/>
  <c r="O23"/>
  <c r="L23"/>
  <c r="R21"/>
  <c r="Q21"/>
  <c r="O21"/>
  <c r="L21"/>
  <c r="R19"/>
  <c r="Q19"/>
  <c r="O19"/>
  <c r="L19"/>
  <c r="R17"/>
  <c r="Q17"/>
  <c r="O17"/>
  <c r="L17"/>
  <c r="R15"/>
  <c r="Q15"/>
  <c r="O15"/>
  <c r="L15"/>
  <c r="R14"/>
  <c r="O14"/>
  <c r="L14"/>
  <c r="R13"/>
  <c r="Q13"/>
  <c r="P13"/>
  <c r="O13"/>
  <c r="M13"/>
  <c r="K13"/>
  <c r="J13"/>
  <c r="I5"/>
  <c r="L13" s="1"/>
  <c r="V4"/>
  <c r="T4"/>
  <c r="B3"/>
  <c r="B1"/>
  <c r="B10" i="1"/>
  <c r="D3"/>
  <c r="R23"/>
  <c r="L23"/>
  <c r="O23"/>
  <c r="R25"/>
  <c r="L25"/>
  <c r="O25"/>
  <c r="R27"/>
  <c r="L27"/>
  <c r="O27"/>
  <c r="I5"/>
  <c r="L13"/>
  <c r="O13"/>
  <c r="R13"/>
  <c r="J13"/>
  <c r="K13"/>
  <c r="R14"/>
  <c r="M13"/>
  <c r="P13"/>
  <c r="O14"/>
  <c r="R17"/>
  <c r="L17"/>
  <c r="O17"/>
  <c r="R19"/>
  <c r="L19"/>
  <c r="O19"/>
  <c r="R21"/>
  <c r="L21"/>
  <c r="O21"/>
  <c r="R15"/>
  <c r="L15"/>
  <c r="O15"/>
  <c r="O29"/>
  <c r="O31"/>
  <c r="O33"/>
  <c r="O35"/>
  <c r="O37"/>
  <c r="R42"/>
  <c r="L42"/>
  <c r="O42"/>
  <c r="Q42"/>
  <c r="R44"/>
  <c r="L44"/>
  <c r="O44"/>
  <c r="Q44"/>
  <c r="Q13"/>
  <c r="Q15"/>
  <c r="Q17"/>
  <c r="Q19"/>
  <c r="Q21"/>
  <c r="Q23"/>
  <c r="L14"/>
  <c r="L29"/>
  <c r="L31"/>
  <c r="L33"/>
  <c r="L35"/>
  <c r="L37"/>
  <c r="J37"/>
  <c r="R46"/>
  <c r="L46"/>
  <c r="O46"/>
  <c r="Q46"/>
  <c r="O48"/>
  <c r="B3"/>
  <c r="B1"/>
  <c r="B8"/>
  <c r="D10"/>
  <c r="R35"/>
  <c r="Q35"/>
  <c r="R33"/>
  <c r="Q33"/>
  <c r="R31"/>
  <c r="Q31"/>
  <c r="R29"/>
  <c r="Q29"/>
  <c r="Q25"/>
  <c r="Q27"/>
  <c r="U39"/>
  <c r="L48"/>
  <c r="R39"/>
  <c r="J48"/>
  <c r="V4"/>
  <c r="T4"/>
  <c r="B8" i="2" l="1"/>
  <c r="B10"/>
  <c r="D3"/>
  <c r="D10" s="1"/>
</calcChain>
</file>

<file path=xl/comments1.xml><?xml version="1.0" encoding="utf-8"?>
<comments xmlns="http://schemas.openxmlformats.org/spreadsheetml/2006/main">
  <authors>
    <author>Ben</author>
    <author>Rex Brooks</author>
  </authors>
  <commentList>
    <comment ref="D1" authorId="0">
      <text>
        <r>
          <rPr>
            <sz val="8"/>
            <color indexed="81"/>
            <rFont val="Verdana"/>
            <family val="2"/>
          </rPr>
          <t>Enter expected ground ops fuel burn</t>
        </r>
      </text>
    </comment>
    <comment ref="F2" authorId="0">
      <text>
        <r>
          <rPr>
            <sz val="8"/>
            <color indexed="81"/>
            <rFont val="Verdana"/>
            <family val="2"/>
          </rPr>
          <t>Departure airport identifier</t>
        </r>
      </text>
    </comment>
    <comment ref="G2" authorId="0">
      <text>
        <r>
          <rPr>
            <sz val="8"/>
            <color indexed="81"/>
            <rFont val="Verdana"/>
            <family val="2"/>
          </rPr>
          <t>Departure elevation (ft)</t>
        </r>
      </text>
    </comment>
    <comment ref="N4" authorId="0">
      <text>
        <r>
          <rPr>
            <sz val="8"/>
            <color indexed="81"/>
            <rFont val="Verdana"/>
            <family val="2"/>
          </rPr>
          <t>True airspeed in climb</t>
        </r>
      </text>
    </comment>
    <comment ref="P4" authorId="0">
      <text>
        <r>
          <rPr>
            <sz val="8"/>
            <color indexed="81"/>
            <rFont val="Verdana"/>
            <family val="2"/>
          </rPr>
          <t>True airspeed in cruise</t>
        </r>
      </text>
    </comment>
    <comment ref="R4" authorId="0">
      <text>
        <r>
          <rPr>
            <sz val="8"/>
            <color indexed="81"/>
            <rFont val="Verdana"/>
            <family val="2"/>
          </rPr>
          <t>Fuel consumption rate in climb (lbs/hr)</t>
        </r>
      </text>
    </comment>
    <comment ref="U4" authorId="0">
      <text>
        <r>
          <rPr>
            <sz val="8"/>
            <color indexed="81"/>
            <rFont val="Verdana"/>
            <family val="2"/>
          </rPr>
          <t>Fuel consumption rate in cruise (lbs/hr)</t>
        </r>
      </text>
    </comment>
    <comment ref="I5" authorId="1">
      <text>
        <r>
          <rPr>
            <sz val="8"/>
            <color indexed="81"/>
            <rFont val="Verdana"/>
            <family val="2"/>
          </rPr>
          <t>Time to Climb</t>
        </r>
      </text>
    </comment>
    <comment ref="J5" authorId="0">
      <text>
        <r>
          <rPr>
            <sz val="8"/>
            <color indexed="81"/>
            <rFont val="Verdana"/>
            <family val="2"/>
          </rPr>
          <t>Ambient temp</t>
        </r>
      </text>
    </comment>
    <comment ref="Q5" authorId="0">
      <text>
        <r>
          <rPr>
            <sz val="8"/>
            <color indexed="81"/>
            <rFont val="Verdana"/>
            <family val="2"/>
          </rPr>
          <t>Wind direction at altitude</t>
        </r>
      </text>
    </comment>
    <comment ref="S5" authorId="0">
      <text>
        <r>
          <rPr>
            <sz val="8"/>
            <color indexed="81"/>
            <rFont val="Verdana"/>
            <family val="2"/>
          </rPr>
          <t>Wind speed at altitude (knots)</t>
        </r>
      </text>
    </comment>
    <comment ref="B6" authorId="0">
      <text>
        <r>
          <rPr>
            <sz val="8"/>
            <color indexed="81"/>
            <rFont val="Verdana"/>
            <family val="2"/>
          </rPr>
          <t>Enter expected fuel burn for approaches</t>
        </r>
      </text>
    </comment>
    <comment ref="D8" authorId="0">
      <text>
        <r>
          <rPr>
            <sz val="8"/>
            <color indexed="81"/>
            <rFont val="Verdana"/>
            <family val="2"/>
          </rPr>
          <t>Enter total fuel at start</t>
        </r>
      </text>
    </comment>
    <comment ref="I13" authorId="0">
      <text>
        <r>
          <rPr>
            <sz val="8"/>
            <color indexed="81"/>
            <rFont val="Verdana"/>
            <family val="2"/>
          </rPr>
          <t>Course for this leg</t>
        </r>
      </text>
    </comment>
    <comment ref="J13" authorId="0">
      <text>
        <r>
          <rPr>
            <sz val="8"/>
            <color indexed="81"/>
            <rFont val="Verdana"/>
            <family val="2"/>
          </rPr>
          <t>Calculated distance in climb</t>
        </r>
      </text>
    </comment>
    <comment ref="K13" authorId="0">
      <text>
        <r>
          <rPr>
            <sz val="8"/>
            <color indexed="81"/>
            <rFont val="Verdana"/>
            <family val="2"/>
          </rPr>
          <t>Calculated distance in cruise</t>
        </r>
      </text>
    </comment>
    <comment ref="J14" authorId="0">
      <text>
        <r>
          <rPr>
            <sz val="8"/>
            <color indexed="81"/>
            <rFont val="Verdana"/>
            <family val="2"/>
          </rPr>
          <t>Total distance for this leg (NM)</t>
        </r>
      </text>
    </comment>
    <comment ref="N39" authorId="0">
      <text>
        <r>
          <rPr>
            <sz val="8"/>
            <color indexed="81"/>
            <rFont val="Verdana"/>
            <family val="2"/>
          </rPr>
          <t>Cruise altitude in hundreds of feet.  (Ex: 8,000ft as "080")</t>
        </r>
      </text>
    </comment>
    <comment ref="R39" authorId="0">
      <text>
        <r>
          <rPr>
            <sz val="8"/>
            <color indexed="81"/>
            <rFont val="Verdana"/>
            <family val="2"/>
          </rPr>
          <t>Calculated time to alternate</t>
        </r>
      </text>
    </comment>
    <comment ref="U39" authorId="0">
      <text>
        <r>
          <rPr>
            <sz val="8"/>
            <color indexed="81"/>
            <rFont val="Verdana"/>
            <family val="2"/>
          </rPr>
          <t>Calculated fuel endurance at destination</t>
        </r>
      </text>
    </comment>
  </commentList>
</comments>
</file>

<file path=xl/comments2.xml><?xml version="1.0" encoding="utf-8"?>
<comments xmlns="http://schemas.openxmlformats.org/spreadsheetml/2006/main">
  <authors>
    <author>Ben</author>
    <author>Rex Brooks</author>
  </authors>
  <commentList>
    <comment ref="D1" authorId="0">
      <text>
        <r>
          <rPr>
            <sz val="8"/>
            <color indexed="81"/>
            <rFont val="Verdana"/>
            <family val="2"/>
          </rPr>
          <t>Enter expected ground ops fuel burn</t>
        </r>
      </text>
    </comment>
    <comment ref="F2" authorId="0">
      <text>
        <r>
          <rPr>
            <sz val="8"/>
            <color indexed="81"/>
            <rFont val="Verdana"/>
            <family val="2"/>
          </rPr>
          <t>Departure airport identifier</t>
        </r>
      </text>
    </comment>
    <comment ref="G2" authorId="0">
      <text>
        <r>
          <rPr>
            <sz val="8"/>
            <color indexed="81"/>
            <rFont val="Verdana"/>
            <family val="2"/>
          </rPr>
          <t>Departure elevation (ft)</t>
        </r>
      </text>
    </comment>
    <comment ref="N4" authorId="0">
      <text>
        <r>
          <rPr>
            <sz val="8"/>
            <color indexed="81"/>
            <rFont val="Verdana"/>
            <family val="2"/>
          </rPr>
          <t>True airspeed in climb</t>
        </r>
      </text>
    </comment>
    <comment ref="P4" authorId="0">
      <text>
        <r>
          <rPr>
            <sz val="8"/>
            <color indexed="81"/>
            <rFont val="Verdana"/>
            <family val="2"/>
          </rPr>
          <t>True airspeed in cruise</t>
        </r>
      </text>
    </comment>
    <comment ref="R4" authorId="0">
      <text>
        <r>
          <rPr>
            <sz val="8"/>
            <color indexed="81"/>
            <rFont val="Verdana"/>
            <family val="2"/>
          </rPr>
          <t>Fuel consumption rate in climb (lbs/hr)</t>
        </r>
      </text>
    </comment>
    <comment ref="U4" authorId="0">
      <text>
        <r>
          <rPr>
            <sz val="8"/>
            <color indexed="81"/>
            <rFont val="Verdana"/>
            <family val="2"/>
          </rPr>
          <t>Fuel consumption rate in cruise (lbs/hr)</t>
        </r>
      </text>
    </comment>
    <comment ref="I5" authorId="1">
      <text>
        <r>
          <rPr>
            <sz val="8"/>
            <color indexed="81"/>
            <rFont val="Verdana"/>
            <family val="2"/>
          </rPr>
          <t>Time to Climb</t>
        </r>
      </text>
    </comment>
    <comment ref="J5" authorId="0">
      <text>
        <r>
          <rPr>
            <sz val="8"/>
            <color indexed="81"/>
            <rFont val="Verdana"/>
            <family val="2"/>
          </rPr>
          <t>Ambient temp</t>
        </r>
      </text>
    </comment>
    <comment ref="Q5" authorId="0">
      <text>
        <r>
          <rPr>
            <sz val="8"/>
            <color indexed="81"/>
            <rFont val="Verdana"/>
            <family val="2"/>
          </rPr>
          <t>Wind direction at altitude</t>
        </r>
      </text>
    </comment>
    <comment ref="S5" authorId="0">
      <text>
        <r>
          <rPr>
            <sz val="8"/>
            <color indexed="81"/>
            <rFont val="Verdana"/>
            <family val="2"/>
          </rPr>
          <t>Wind speed at altitude (knots)</t>
        </r>
      </text>
    </comment>
    <comment ref="B6" authorId="0">
      <text>
        <r>
          <rPr>
            <sz val="8"/>
            <color indexed="81"/>
            <rFont val="Verdana"/>
            <family val="2"/>
          </rPr>
          <t>Enter expected fuel burn for approaches</t>
        </r>
      </text>
    </comment>
    <comment ref="D8" authorId="0">
      <text>
        <r>
          <rPr>
            <sz val="8"/>
            <color indexed="81"/>
            <rFont val="Verdana"/>
            <family val="2"/>
          </rPr>
          <t>Enter total fuel at start</t>
        </r>
      </text>
    </comment>
    <comment ref="I13" authorId="0">
      <text>
        <r>
          <rPr>
            <sz val="8"/>
            <color indexed="81"/>
            <rFont val="Verdana"/>
            <family val="2"/>
          </rPr>
          <t>Course for this leg</t>
        </r>
      </text>
    </comment>
    <comment ref="J13" authorId="0">
      <text>
        <r>
          <rPr>
            <sz val="8"/>
            <color indexed="81"/>
            <rFont val="Verdana"/>
            <family val="2"/>
          </rPr>
          <t>Calculated distance in climb</t>
        </r>
      </text>
    </comment>
    <comment ref="K13" authorId="0">
      <text>
        <r>
          <rPr>
            <sz val="8"/>
            <color indexed="81"/>
            <rFont val="Verdana"/>
            <family val="2"/>
          </rPr>
          <t>Calculated distance in cruise</t>
        </r>
      </text>
    </comment>
    <comment ref="J14" authorId="0">
      <text>
        <r>
          <rPr>
            <sz val="8"/>
            <color indexed="81"/>
            <rFont val="Verdana"/>
            <family val="2"/>
          </rPr>
          <t>Total distance for this leg (NM)</t>
        </r>
      </text>
    </comment>
    <comment ref="N39" authorId="0">
      <text>
        <r>
          <rPr>
            <sz val="8"/>
            <color indexed="81"/>
            <rFont val="Verdana"/>
            <family val="2"/>
          </rPr>
          <t>Cruise altitude in hundreds of feet.  (Ex: 8,000ft as "080")</t>
        </r>
      </text>
    </comment>
    <comment ref="R39" authorId="0">
      <text>
        <r>
          <rPr>
            <sz val="8"/>
            <color indexed="81"/>
            <rFont val="Verdana"/>
            <family val="2"/>
          </rPr>
          <t>Calculated time to alternate</t>
        </r>
      </text>
    </comment>
    <comment ref="U39" authorId="0">
      <text>
        <r>
          <rPr>
            <sz val="8"/>
            <color indexed="81"/>
            <rFont val="Verdana"/>
            <family val="2"/>
          </rPr>
          <t>Calculated fuel endurance at destination</t>
        </r>
      </text>
    </comment>
  </commentList>
</comments>
</file>

<file path=xl/sharedStrings.xml><?xml version="1.0" encoding="utf-8"?>
<sst xmlns="http://schemas.openxmlformats.org/spreadsheetml/2006/main" count="126" uniqueCount="55">
  <si>
    <t>1. CLIMB/ROUTE DEST IAF</t>
  </si>
  <si>
    <t>2. ROUTE ALT IAF</t>
  </si>
  <si>
    <t>3. APPROACHES</t>
  </si>
  <si>
    <t>4. TOTAL (1, 2 &amp; 3)</t>
  </si>
  <si>
    <t>5. RES 10% OF 4</t>
  </si>
  <si>
    <t>6. START/TAXI</t>
  </si>
  <si>
    <t>7. TOT. RE'QD</t>
  </si>
  <si>
    <t>8. TOTAL ABRD</t>
  </si>
  <si>
    <t>9. SPARE FUEL</t>
  </si>
  <si>
    <t>ROUTE</t>
  </si>
  <si>
    <t>ROUTE                             TO</t>
  </si>
  <si>
    <t>IDENT</t>
  </si>
  <si>
    <t>CHAN</t>
  </si>
  <si>
    <t>CUS</t>
  </si>
  <si>
    <t>DIST</t>
  </si>
  <si>
    <t>ETE</t>
  </si>
  <si>
    <t>ETA</t>
  </si>
  <si>
    <t>ATA</t>
  </si>
  <si>
    <t>LEG FUEL</t>
  </si>
  <si>
    <t>EFR</t>
  </si>
  <si>
    <t>AFR</t>
  </si>
  <si>
    <t>GS</t>
  </si>
  <si>
    <t>NOTES</t>
  </si>
  <si>
    <t>DEST ELEV</t>
  </si>
  <si>
    <t>APC CONT</t>
  </si>
  <si>
    <t>TOWER</t>
  </si>
  <si>
    <t>GND CONT</t>
  </si>
  <si>
    <t>CLEARANCE</t>
  </si>
  <si>
    <t xml:space="preserve">TTC = </t>
  </si>
  <si>
    <t xml:space="preserve">WINDS: </t>
  </si>
  <si>
    <t>/</t>
  </si>
  <si>
    <t>KTS</t>
  </si>
  <si>
    <t>DEP ELEV</t>
  </si>
  <si>
    <t>CLNC DEL</t>
  </si>
  <si>
    <t>TIME OFF</t>
  </si>
  <si>
    <t>TAS</t>
  </si>
  <si>
    <t>LBS PH/MIN</t>
  </si>
  <si>
    <t>TOTALS</t>
  </si>
  <si>
    <t>ALTITUDE</t>
  </si>
  <si>
    <t>TIME</t>
  </si>
  <si>
    <t>FUEL</t>
  </si>
  <si>
    <t>ALT ELEV</t>
  </si>
  <si>
    <t xml:space="preserve">    (4, 5 &amp; 6)</t>
  </si>
  <si>
    <t xml:space="preserve">    (MIN OF 20 MINS)</t>
  </si>
  <si>
    <t xml:space="preserve">   (8-7)</t>
  </si>
  <si>
    <t xml:space="preserve">EVENT: </t>
  </si>
  <si>
    <t>° C</t>
  </si>
  <si>
    <t>ATIS</t>
  </si>
  <si>
    <t>C:</t>
  </si>
  <si>
    <t>A:</t>
  </si>
  <si>
    <t>R:</t>
  </si>
  <si>
    <t>F:</t>
  </si>
  <si>
    <t>T:</t>
  </si>
  <si>
    <t>ATIS:</t>
  </si>
  <si>
    <t>DEPARTURE: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</si>
</sst>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Verdana"/>
    </font>
    <font>
      <sz val="10"/>
      <name val="Times New Roman"/>
    </font>
    <font>
      <sz val="8"/>
      <name val="Times New Roman"/>
    </font>
    <font>
      <sz val="6"/>
      <name val="Times New Roman"/>
    </font>
    <font>
      <sz val="6"/>
      <name val="Verdana"/>
    </font>
    <font>
      <sz val="10"/>
      <name val="Verdana"/>
    </font>
    <font>
      <sz val="8"/>
      <name val="Verdana"/>
    </font>
    <font>
      <sz val="8"/>
      <color indexed="81"/>
      <name val="Verdana"/>
      <family val="2"/>
    </font>
    <font>
      <sz val="7"/>
      <name val="Times New Roman"/>
    </font>
    <font>
      <sz val="8"/>
      <name val="Times New Roman"/>
    </font>
    <font>
      <sz val="10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 applyAlignment="1" applyProtection="1">
      <alignment horizontal="left"/>
    </xf>
    <xf numFmtId="1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1" fontId="1" fillId="0" borderId="1" xfId="0" applyNumberFormat="1" applyFont="1" applyBorder="1" applyAlignment="1" applyProtection="1">
      <alignment horizontal="left"/>
    </xf>
    <xf numFmtId="1" fontId="1" fillId="0" borderId="2" xfId="0" applyNumberFormat="1" applyFont="1" applyBorder="1" applyAlignment="1" applyProtection="1">
      <alignment horizontal="left"/>
    </xf>
    <xf numFmtId="0" fontId="3" fillId="0" borderId="3" xfId="0" applyFont="1" applyBorder="1" applyProtection="1"/>
    <xf numFmtId="49" fontId="3" fillId="0" borderId="3" xfId="0" applyNumberFormat="1" applyFont="1" applyBorder="1" applyProtection="1"/>
    <xf numFmtId="0" fontId="3" fillId="0" borderId="4" xfId="0" applyFont="1" applyBorder="1" applyAlignment="1" applyProtection="1">
      <alignment horizontal="center" vertical="center"/>
    </xf>
    <xf numFmtId="1" fontId="1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  <protection locked="0"/>
    </xf>
    <xf numFmtId="49" fontId="9" fillId="0" borderId="7" xfId="0" applyNumberFormat="1" applyFont="1" applyBorder="1" applyAlignment="1" applyProtection="1"/>
    <xf numFmtId="49" fontId="9" fillId="0" borderId="7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right"/>
    </xf>
    <xf numFmtId="49" fontId="2" fillId="0" borderId="7" xfId="0" applyNumberFormat="1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right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/>
    </xf>
    <xf numFmtId="0" fontId="0" fillId="0" borderId="10" xfId="0" applyBorder="1" applyAlignment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49" fontId="1" fillId="0" borderId="9" xfId="0" applyNumberFormat="1" applyFon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left" vertical="top"/>
    </xf>
    <xf numFmtId="0" fontId="0" fillId="0" borderId="6" xfId="0" applyBorder="1" applyAlignment="1" applyProtection="1"/>
    <xf numFmtId="0" fontId="4" fillId="0" borderId="5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0" fillId="0" borderId="2" xfId="0" applyBorder="1" applyAlignment="1" applyProtection="1"/>
    <xf numFmtId="0" fontId="2" fillId="0" borderId="7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right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right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6" xfId="0" applyBorder="1" applyAlignment="1" applyProtection="1">
      <alignment vertical="top"/>
    </xf>
    <xf numFmtId="0" fontId="1" fillId="0" borderId="1" xfId="0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/>
    </xf>
    <xf numFmtId="49" fontId="1" fillId="0" borderId="5" xfId="0" applyNumberFormat="1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protection locked="0"/>
    </xf>
    <xf numFmtId="0" fontId="0" fillId="0" borderId="12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/>
    <xf numFmtId="1" fontId="1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49" fontId="1" fillId="0" borderId="9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/>
    <xf numFmtId="0" fontId="6" fillId="0" borderId="7" xfId="0" applyFont="1" applyBorder="1" applyAlignment="1" applyProtection="1"/>
    <xf numFmtId="0" fontId="6" fillId="0" borderId="11" xfId="0" applyFont="1" applyBorder="1" applyAlignment="1" applyProtection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protection locked="0"/>
    </xf>
    <xf numFmtId="1" fontId="2" fillId="0" borderId="3" xfId="0" applyNumberFormat="1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11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left"/>
    </xf>
    <xf numFmtId="0" fontId="10" fillId="0" borderId="0" xfId="0" applyFont="1" applyAlignment="1" applyProtection="1"/>
    <xf numFmtId="0" fontId="10" fillId="0" borderId="0" xfId="0" applyFont="1" applyProtection="1"/>
    <xf numFmtId="0" fontId="10" fillId="0" borderId="10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 vertical="top"/>
    </xf>
    <xf numFmtId="0" fontId="10" fillId="0" borderId="12" xfId="0" applyFont="1" applyBorder="1" applyAlignment="1" applyProtection="1">
      <alignment horizontal="left" vertical="top"/>
    </xf>
    <xf numFmtId="0" fontId="11" fillId="0" borderId="6" xfId="0" applyFont="1" applyBorder="1" applyAlignment="1" applyProtection="1">
      <alignment vertical="top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10" fillId="0" borderId="5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2" xfId="0" applyNumberFormat="1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Border="1" applyAlignment="1" applyProtection="1">
      <protection locked="0"/>
    </xf>
    <xf numFmtId="49" fontId="10" fillId="0" borderId="9" xfId="0" applyNumberFormat="1" applyFont="1" applyBorder="1" applyAlignment="1" applyProtection="1">
      <protection locked="0"/>
    </xf>
    <xf numFmtId="0" fontId="10" fillId="0" borderId="9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1" fontId="10" fillId="0" borderId="1" xfId="0" applyNumberFormat="1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right"/>
      <protection locked="0"/>
    </xf>
    <xf numFmtId="1" fontId="10" fillId="0" borderId="2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3" xfId="0" applyFont="1" applyBorder="1" applyProtection="1"/>
    <xf numFmtId="0" fontId="10" fillId="0" borderId="7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right"/>
      <protection locked="0"/>
    </xf>
    <xf numFmtId="0" fontId="11" fillId="0" borderId="7" xfId="0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49" fontId="10" fillId="0" borderId="7" xfId="0" applyNumberFormat="1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/>
    <xf numFmtId="0" fontId="11" fillId="0" borderId="7" xfId="0" applyFont="1" applyBorder="1" applyAlignment="1" applyProtection="1"/>
    <xf numFmtId="0" fontId="11" fillId="0" borderId="11" xfId="0" applyFont="1" applyBorder="1" applyAlignment="1" applyProtection="1"/>
    <xf numFmtId="49" fontId="10" fillId="0" borderId="3" xfId="0" applyNumberFormat="1" applyFont="1" applyBorder="1" applyAlignment="1" applyProtection="1">
      <alignment horizontal="right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10" fillId="0" borderId="7" xfId="0" applyNumberFormat="1" applyFont="1" applyBorder="1" applyAlignment="1" applyProtection="1"/>
    <xf numFmtId="49" fontId="10" fillId="0" borderId="11" xfId="0" applyNumberFormat="1" applyFont="1" applyBorder="1" applyAlignment="1" applyProtection="1">
      <alignment horizontal="left"/>
      <protection locked="0"/>
    </xf>
    <xf numFmtId="49" fontId="10" fillId="0" borderId="7" xfId="0" applyNumberFormat="1" applyFont="1" applyBorder="1" applyAlignment="1" applyProtection="1">
      <alignment horizontal="right"/>
    </xf>
    <xf numFmtId="49" fontId="11" fillId="0" borderId="7" xfId="0" applyNumberFormat="1" applyFont="1" applyBorder="1" applyAlignment="1" applyProtection="1">
      <alignment horizontal="center"/>
    </xf>
    <xf numFmtId="49" fontId="11" fillId="0" borderId="11" xfId="0" applyNumberFormat="1" applyFont="1" applyBorder="1" applyAlignment="1" applyProtection="1">
      <alignment horizontal="center"/>
    </xf>
    <xf numFmtId="1" fontId="10" fillId="0" borderId="0" xfId="0" applyNumberFormat="1" applyFont="1" applyAlignment="1" applyProtection="1">
      <alignment horizontal="left"/>
    </xf>
    <xf numFmtId="49" fontId="10" fillId="0" borderId="3" xfId="0" applyNumberFormat="1" applyFont="1" applyBorder="1" applyProtection="1"/>
    <xf numFmtId="49" fontId="10" fillId="0" borderId="7" xfId="0" applyNumberFormat="1" applyFont="1" applyBorder="1" applyAlignment="1" applyProtection="1">
      <protection locked="0"/>
    </xf>
    <xf numFmtId="49" fontId="10" fillId="0" borderId="7" xfId="0" applyNumberFormat="1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/>
    <xf numFmtId="49" fontId="10" fillId="0" borderId="2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top"/>
    </xf>
    <xf numFmtId="0" fontId="10" fillId="0" borderId="8" xfId="0" applyFont="1" applyFill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/>
    <xf numFmtId="0" fontId="11" fillId="0" borderId="5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left" vertical="top"/>
    </xf>
    <xf numFmtId="0" fontId="11" fillId="0" borderId="2" xfId="0" applyFont="1" applyBorder="1" applyAlignment="1" applyProtection="1"/>
    <xf numFmtId="1" fontId="10" fillId="0" borderId="0" xfId="0" applyNumberFormat="1" applyFont="1" applyProtection="1"/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" fontId="10" fillId="0" borderId="3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left" vertical="top"/>
    </xf>
    <xf numFmtId="0" fontId="11" fillId="0" borderId="6" xfId="0" applyFont="1" applyBorder="1" applyAlignment="1" applyProtection="1">
      <alignment horizontal="left" vertical="top"/>
    </xf>
    <xf numFmtId="0" fontId="10" fillId="0" borderId="5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/>
    <xf numFmtId="0" fontId="10" fillId="0" borderId="1" xfId="0" applyFont="1" applyBorder="1" applyAlignment="1" applyProtection="1">
      <alignment horizontal="center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161925</xdr:colOff>
      <xdr:row>3</xdr:row>
      <xdr:rowOff>0</xdr:rowOff>
    </xdr:from>
    <xdr:ext cx="107950" cy="190500"/>
    <xdr:sp macro="" textlink="">
      <xdr:nvSpPr>
        <xdr:cNvPr id="2" name="Text Box -1023"/>
        <xdr:cNvSpPr txBox="1">
          <a:spLocks noChangeArrowheads="1"/>
        </xdr:cNvSpPr>
      </xdr:nvSpPr>
      <xdr:spPr bwMode="auto">
        <a:xfrm>
          <a:off x="7210425" y="323850"/>
          <a:ext cx="1079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20</xdr:col>
      <xdr:colOff>247650</xdr:colOff>
      <xdr:row>3</xdr:row>
      <xdr:rowOff>0</xdr:rowOff>
    </xdr:from>
    <xdr:ext cx="98425" cy="190500"/>
    <xdr:sp macro="" textlink="">
      <xdr:nvSpPr>
        <xdr:cNvPr id="3" name="Text Box -1022"/>
        <xdr:cNvSpPr txBox="1">
          <a:spLocks noChangeArrowheads="1"/>
        </xdr:cNvSpPr>
      </xdr:nvSpPr>
      <xdr:spPr bwMode="auto">
        <a:xfrm>
          <a:off x="7677150" y="323850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14</xdr:col>
      <xdr:colOff>114300</xdr:colOff>
      <xdr:row>3</xdr:row>
      <xdr:rowOff>0</xdr:rowOff>
    </xdr:from>
    <xdr:ext cx="98425" cy="190500"/>
    <xdr:sp macro="" textlink="">
      <xdr:nvSpPr>
        <xdr:cNvPr id="4" name="Text Box -1021"/>
        <xdr:cNvSpPr txBox="1">
          <a:spLocks noChangeArrowheads="1"/>
        </xdr:cNvSpPr>
      </xdr:nvSpPr>
      <xdr:spPr bwMode="auto">
        <a:xfrm>
          <a:off x="6410325" y="323850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18</xdr:col>
      <xdr:colOff>161925</xdr:colOff>
      <xdr:row>3</xdr:row>
      <xdr:rowOff>0</xdr:rowOff>
    </xdr:from>
    <xdr:ext cx="107950" cy="190500"/>
    <xdr:sp macro="" textlink="">
      <xdr:nvSpPr>
        <xdr:cNvPr id="5" name="Text Box -1023"/>
        <xdr:cNvSpPr txBox="1">
          <a:spLocks noChangeArrowheads="1"/>
        </xdr:cNvSpPr>
      </xdr:nvSpPr>
      <xdr:spPr bwMode="auto">
        <a:xfrm>
          <a:off x="7210425" y="323850"/>
          <a:ext cx="1079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20</xdr:col>
      <xdr:colOff>247650</xdr:colOff>
      <xdr:row>3</xdr:row>
      <xdr:rowOff>0</xdr:rowOff>
    </xdr:from>
    <xdr:ext cx="98425" cy="190500"/>
    <xdr:sp macro="" textlink="">
      <xdr:nvSpPr>
        <xdr:cNvPr id="6" name="Text Box -1022"/>
        <xdr:cNvSpPr txBox="1">
          <a:spLocks noChangeArrowheads="1"/>
        </xdr:cNvSpPr>
      </xdr:nvSpPr>
      <xdr:spPr bwMode="auto">
        <a:xfrm>
          <a:off x="7677150" y="323850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14</xdr:col>
      <xdr:colOff>114300</xdr:colOff>
      <xdr:row>3</xdr:row>
      <xdr:rowOff>0</xdr:rowOff>
    </xdr:from>
    <xdr:ext cx="98425" cy="190500"/>
    <xdr:sp macro="" textlink="">
      <xdr:nvSpPr>
        <xdr:cNvPr id="7" name="Text Box -1021"/>
        <xdr:cNvSpPr txBox="1">
          <a:spLocks noChangeArrowheads="1"/>
        </xdr:cNvSpPr>
      </xdr:nvSpPr>
      <xdr:spPr bwMode="auto">
        <a:xfrm>
          <a:off x="6410325" y="323850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18</xdr:col>
      <xdr:colOff>161925</xdr:colOff>
      <xdr:row>3</xdr:row>
      <xdr:rowOff>0</xdr:rowOff>
    </xdr:from>
    <xdr:ext cx="107950" cy="190500"/>
    <xdr:sp macro="" textlink="">
      <xdr:nvSpPr>
        <xdr:cNvPr id="8" name="Text Box -1023"/>
        <xdr:cNvSpPr txBox="1">
          <a:spLocks noChangeArrowheads="1"/>
        </xdr:cNvSpPr>
      </xdr:nvSpPr>
      <xdr:spPr bwMode="auto">
        <a:xfrm>
          <a:off x="7210425" y="409575"/>
          <a:ext cx="1079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20</xdr:col>
      <xdr:colOff>247650</xdr:colOff>
      <xdr:row>3</xdr:row>
      <xdr:rowOff>0</xdr:rowOff>
    </xdr:from>
    <xdr:ext cx="98425" cy="190500"/>
    <xdr:sp macro="" textlink="">
      <xdr:nvSpPr>
        <xdr:cNvPr id="9" name="Text Box -1022"/>
        <xdr:cNvSpPr txBox="1">
          <a:spLocks noChangeArrowheads="1"/>
        </xdr:cNvSpPr>
      </xdr:nvSpPr>
      <xdr:spPr bwMode="auto">
        <a:xfrm>
          <a:off x="7677150" y="409575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14</xdr:col>
      <xdr:colOff>114300</xdr:colOff>
      <xdr:row>3</xdr:row>
      <xdr:rowOff>0</xdr:rowOff>
    </xdr:from>
    <xdr:ext cx="98425" cy="190500"/>
    <xdr:sp macro="" textlink="">
      <xdr:nvSpPr>
        <xdr:cNvPr id="10" name="Text Box -1021"/>
        <xdr:cNvSpPr txBox="1">
          <a:spLocks noChangeArrowheads="1"/>
        </xdr:cNvSpPr>
      </xdr:nvSpPr>
      <xdr:spPr bwMode="auto">
        <a:xfrm>
          <a:off x="6410325" y="409575"/>
          <a:ext cx="98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161925</xdr:colOff>
      <xdr:row>3</xdr:row>
      <xdr:rowOff>0</xdr:rowOff>
    </xdr:from>
    <xdr:ext cx="107950" cy="190500"/>
    <xdr:sp macro="" textlink="">
      <xdr:nvSpPr>
        <xdr:cNvPr id="2" name="Text Box -1023"/>
        <xdr:cNvSpPr txBox="1">
          <a:spLocks noChangeArrowheads="1"/>
        </xdr:cNvSpPr>
      </xdr:nvSpPr>
      <xdr:spPr bwMode="auto">
        <a:xfrm>
          <a:off x="7210425" y="3238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20</xdr:col>
      <xdr:colOff>247650</xdr:colOff>
      <xdr:row>3</xdr:row>
      <xdr:rowOff>0</xdr:rowOff>
    </xdr:from>
    <xdr:ext cx="98425" cy="190500"/>
    <xdr:sp macro="" textlink="">
      <xdr:nvSpPr>
        <xdr:cNvPr id="3" name="Text Box -1022"/>
        <xdr:cNvSpPr txBox="1">
          <a:spLocks noChangeArrowheads="1"/>
        </xdr:cNvSpPr>
      </xdr:nvSpPr>
      <xdr:spPr bwMode="auto">
        <a:xfrm>
          <a:off x="7677150" y="323850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  <xdr:oneCellAnchor>
    <xdr:from>
      <xdr:col>14</xdr:col>
      <xdr:colOff>114300</xdr:colOff>
      <xdr:row>3</xdr:row>
      <xdr:rowOff>0</xdr:rowOff>
    </xdr:from>
    <xdr:ext cx="98425" cy="190500"/>
    <xdr:sp macro="" textlink="">
      <xdr:nvSpPr>
        <xdr:cNvPr id="4" name="Text Box -1021"/>
        <xdr:cNvSpPr txBox="1">
          <a:spLocks noChangeArrowheads="1"/>
        </xdr:cNvSpPr>
      </xdr:nvSpPr>
      <xdr:spPr bwMode="auto">
        <a:xfrm>
          <a:off x="6410325" y="323850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0"/>
  <sheetViews>
    <sheetView zoomScale="67" zoomScaleNormal="67" workbookViewId="0">
      <selection activeCell="C37" sqref="C37"/>
    </sheetView>
  </sheetViews>
  <sheetFormatPr defaultRowHeight="12.75"/>
  <cols>
    <col min="1" max="1" width="21.5" customWidth="1"/>
    <col min="2" max="2" width="4.5" customWidth="1"/>
    <col min="3" max="3" width="14.625" customWidth="1"/>
    <col min="4" max="4" width="5.375" customWidth="1"/>
    <col min="5" max="5" width="7.75" style="3" customWidth="1"/>
    <col min="6" max="6" width="6.125" style="3" customWidth="1"/>
    <col min="7" max="7" width="3" style="3" customWidth="1"/>
    <col min="8" max="8" width="3.75" style="3" customWidth="1"/>
    <col min="9" max="9" width="4.25" style="13" customWidth="1"/>
    <col min="10" max="12" width="2.125" style="13" customWidth="1"/>
    <col min="13" max="13" width="2.125" style="3" customWidth="1"/>
    <col min="14" max="14" width="4.25" style="3" customWidth="1"/>
    <col min="15" max="16" width="2.125" style="3" customWidth="1"/>
    <col min="17" max="17" width="4.25" style="3" customWidth="1"/>
    <col min="18" max="18" width="1.375" style="3" customWidth="1"/>
    <col min="19" max="19" width="2.625" style="3" customWidth="1"/>
    <col min="20" max="20" width="2.375" style="3" customWidth="1"/>
    <col min="21" max="21" width="3.625" style="3" customWidth="1"/>
    <col min="22" max="22" width="2.75" style="3" customWidth="1"/>
    <col min="23" max="25" width="9" style="3"/>
  </cols>
  <sheetData>
    <row r="1" spans="1:24">
      <c r="A1" s="146" t="s">
        <v>0</v>
      </c>
      <c r="B1" s="147" t="str">
        <f>O37</f>
        <v xml:space="preserve"> </v>
      </c>
      <c r="C1" s="148" t="s">
        <v>5</v>
      </c>
      <c r="D1" s="146">
        <v>30</v>
      </c>
      <c r="E1" s="149"/>
      <c r="F1" s="150" t="s">
        <v>32</v>
      </c>
      <c r="G1" s="150"/>
      <c r="H1" s="150"/>
      <c r="I1" s="150" t="s">
        <v>33</v>
      </c>
      <c r="J1" s="151"/>
      <c r="K1" s="151"/>
      <c r="L1" s="151"/>
      <c r="M1" s="151"/>
      <c r="N1" s="150" t="s">
        <v>26</v>
      </c>
      <c r="O1" s="150"/>
      <c r="P1" s="150"/>
      <c r="Q1" s="150"/>
      <c r="R1" s="152" t="s">
        <v>25</v>
      </c>
      <c r="S1" s="153"/>
      <c r="T1" s="153"/>
      <c r="U1" s="153"/>
      <c r="V1" s="154"/>
      <c r="W1" s="149"/>
      <c r="X1" s="149"/>
    </row>
    <row r="2" spans="1:24">
      <c r="A2" s="155"/>
      <c r="B2" s="156"/>
      <c r="C2" s="148"/>
      <c r="D2" s="146"/>
      <c r="E2" s="149"/>
      <c r="F2" s="157"/>
      <c r="G2" s="158"/>
      <c r="H2" s="159"/>
      <c r="I2" s="160"/>
      <c r="J2" s="161"/>
      <c r="K2" s="161"/>
      <c r="L2" s="161"/>
      <c r="M2" s="161"/>
      <c r="N2" s="160"/>
      <c r="O2" s="160"/>
      <c r="P2" s="160"/>
      <c r="Q2" s="160"/>
      <c r="R2" s="162"/>
      <c r="S2" s="163"/>
      <c r="T2" s="163"/>
      <c r="U2" s="163"/>
      <c r="V2" s="164"/>
      <c r="W2" s="149"/>
      <c r="X2" s="149"/>
    </row>
    <row r="3" spans="1:24">
      <c r="A3" s="148" t="s">
        <v>1</v>
      </c>
      <c r="B3" s="146" t="str">
        <f>O48</f>
        <v xml:space="preserve"> </v>
      </c>
      <c r="C3" s="148" t="s">
        <v>6</v>
      </c>
      <c r="D3" s="147">
        <f>B8+B10+D1</f>
        <v>86</v>
      </c>
      <c r="E3" s="149"/>
      <c r="F3" s="150" t="s">
        <v>47</v>
      </c>
      <c r="G3" s="150"/>
      <c r="H3" s="150"/>
      <c r="I3" s="150" t="s">
        <v>34</v>
      </c>
      <c r="J3" s="151"/>
      <c r="K3" s="151"/>
      <c r="L3" s="151"/>
      <c r="M3" s="151"/>
      <c r="N3" s="150" t="s">
        <v>35</v>
      </c>
      <c r="O3" s="150"/>
      <c r="P3" s="150"/>
      <c r="Q3" s="150"/>
      <c r="R3" s="152" t="s">
        <v>36</v>
      </c>
      <c r="S3" s="153"/>
      <c r="T3" s="153"/>
      <c r="U3" s="153"/>
      <c r="V3" s="154"/>
      <c r="W3" s="149"/>
      <c r="X3" s="149"/>
    </row>
    <row r="4" spans="1:24">
      <c r="A4" s="148"/>
      <c r="B4" s="156"/>
      <c r="C4" s="148"/>
      <c r="D4" s="146"/>
      <c r="E4" s="149"/>
      <c r="F4" s="160"/>
      <c r="G4" s="165"/>
      <c r="H4" s="165"/>
      <c r="I4" s="166"/>
      <c r="J4" s="167"/>
      <c r="K4" s="167"/>
      <c r="L4" s="167"/>
      <c r="M4" s="167"/>
      <c r="N4" s="168"/>
      <c r="O4" s="169"/>
      <c r="P4" s="170"/>
      <c r="Q4" s="171"/>
      <c r="R4" s="168"/>
      <c r="S4" s="169"/>
      <c r="T4" s="172" t="str">
        <f>IF(R4&gt;0,R4/60," ")</f>
        <v xml:space="preserve"> </v>
      </c>
      <c r="U4" s="173"/>
      <c r="V4" s="174" t="str">
        <f>IF(U4&gt;0,U4/60," ")</f>
        <v xml:space="preserve"> </v>
      </c>
      <c r="W4" s="149"/>
      <c r="X4" s="149"/>
    </row>
    <row r="5" spans="1:24">
      <c r="A5" s="149"/>
      <c r="B5" s="175"/>
      <c r="C5" s="175" t="s">
        <v>42</v>
      </c>
      <c r="D5" s="175"/>
      <c r="E5" s="149"/>
      <c r="F5" s="176" t="s">
        <v>27</v>
      </c>
      <c r="G5" s="177" t="s">
        <v>28</v>
      </c>
      <c r="H5" s="177"/>
      <c r="I5" s="178">
        <f>ROUND(((G7)-G2)/1500,0)</f>
        <v>0</v>
      </c>
      <c r="J5" s="179"/>
      <c r="K5" s="180"/>
      <c r="L5" s="181" t="s">
        <v>46</v>
      </c>
      <c r="M5" s="182"/>
      <c r="N5" s="177" t="s">
        <v>29</v>
      </c>
      <c r="O5" s="177"/>
      <c r="P5" s="177"/>
      <c r="Q5" s="183"/>
      <c r="R5" s="184" t="s">
        <v>30</v>
      </c>
      <c r="S5" s="185">
        <v>0</v>
      </c>
      <c r="T5" s="186" t="s">
        <v>31</v>
      </c>
      <c r="U5" s="187"/>
      <c r="V5" s="188"/>
      <c r="W5" s="149"/>
      <c r="X5" s="149"/>
    </row>
    <row r="6" spans="1:24">
      <c r="A6" s="149" t="s">
        <v>2</v>
      </c>
      <c r="B6" s="175"/>
      <c r="C6" s="149"/>
      <c r="D6" s="175"/>
      <c r="E6" s="149"/>
      <c r="F6" s="189" t="s">
        <v>48</v>
      </c>
      <c r="G6" s="190"/>
      <c r="H6" s="190"/>
      <c r="I6" s="190"/>
      <c r="J6" s="191" t="s">
        <v>50</v>
      </c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2"/>
      <c r="W6" s="149"/>
      <c r="X6" s="149"/>
    </row>
    <row r="7" spans="1:24">
      <c r="A7" s="149"/>
      <c r="B7" s="175"/>
      <c r="C7" s="149"/>
      <c r="D7" s="175"/>
      <c r="E7" s="149"/>
      <c r="F7" s="189" t="s">
        <v>49</v>
      </c>
      <c r="G7" s="190"/>
      <c r="H7" s="190"/>
      <c r="I7" s="190"/>
      <c r="J7" s="191" t="s">
        <v>51</v>
      </c>
      <c r="K7" s="190"/>
      <c r="L7" s="190"/>
      <c r="M7" s="190"/>
      <c r="N7" s="190"/>
      <c r="O7" s="190"/>
      <c r="P7" s="190"/>
      <c r="Q7" s="190"/>
      <c r="R7" s="190"/>
      <c r="S7" s="193" t="s">
        <v>52</v>
      </c>
      <c r="T7" s="194"/>
      <c r="U7" s="194"/>
      <c r="V7" s="195"/>
      <c r="W7" s="149"/>
      <c r="X7" s="149"/>
    </row>
    <row r="8" spans="1:24">
      <c r="A8" s="149" t="s">
        <v>3</v>
      </c>
      <c r="B8" s="196">
        <f>SUM(B6,B3,B1)</f>
        <v>0</v>
      </c>
      <c r="C8" s="149" t="s">
        <v>7</v>
      </c>
      <c r="D8" s="175">
        <v>815</v>
      </c>
      <c r="E8" s="149"/>
      <c r="F8" s="197" t="s">
        <v>54</v>
      </c>
      <c r="G8" s="190"/>
      <c r="H8" s="190"/>
      <c r="I8" s="190"/>
      <c r="J8" s="190"/>
      <c r="K8" s="190"/>
      <c r="L8" s="190"/>
      <c r="M8" s="190"/>
      <c r="N8" s="198" t="s">
        <v>53</v>
      </c>
      <c r="O8" s="199"/>
      <c r="P8" s="199"/>
      <c r="Q8" s="199"/>
      <c r="R8" s="199"/>
      <c r="S8" s="199"/>
      <c r="T8" s="199"/>
      <c r="U8" s="199"/>
      <c r="V8" s="200"/>
      <c r="W8" s="149"/>
      <c r="X8" s="149"/>
    </row>
    <row r="9" spans="1:24">
      <c r="A9" s="149"/>
      <c r="B9" s="175"/>
      <c r="C9" s="149"/>
      <c r="D9" s="175"/>
      <c r="E9" s="149"/>
      <c r="F9" s="150" t="s">
        <v>23</v>
      </c>
      <c r="G9" s="150"/>
      <c r="H9" s="150"/>
      <c r="I9" s="150" t="s">
        <v>47</v>
      </c>
      <c r="J9" s="151"/>
      <c r="K9" s="151"/>
      <c r="L9" s="150" t="s">
        <v>24</v>
      </c>
      <c r="M9" s="201"/>
      <c r="N9" s="201"/>
      <c r="O9" s="201"/>
      <c r="P9" s="201"/>
      <c r="Q9" s="150" t="s">
        <v>25</v>
      </c>
      <c r="R9" s="201"/>
      <c r="S9" s="201"/>
      <c r="T9" s="150" t="s">
        <v>26</v>
      </c>
      <c r="U9" s="201"/>
      <c r="V9" s="201"/>
      <c r="W9" s="149"/>
      <c r="X9" s="149"/>
    </row>
    <row r="10" spans="1:24">
      <c r="A10" s="149" t="s">
        <v>4</v>
      </c>
      <c r="B10" s="175">
        <f>IF(B8&gt;560,0.1*B8,56)</f>
        <v>56</v>
      </c>
      <c r="C10" s="149" t="s">
        <v>8</v>
      </c>
      <c r="D10" s="196">
        <f>D8-D3</f>
        <v>729</v>
      </c>
      <c r="E10" s="149"/>
      <c r="F10" s="157"/>
      <c r="G10" s="163"/>
      <c r="H10" s="202"/>
      <c r="I10" s="160"/>
      <c r="J10" s="165"/>
      <c r="K10" s="165"/>
      <c r="L10" s="160"/>
      <c r="M10" s="161"/>
      <c r="N10" s="161"/>
      <c r="O10" s="161"/>
      <c r="P10" s="161"/>
      <c r="Q10" s="162"/>
      <c r="R10" s="163"/>
      <c r="S10" s="202"/>
      <c r="T10" s="162"/>
      <c r="U10" s="163"/>
      <c r="V10" s="202"/>
      <c r="W10" s="149"/>
      <c r="X10" s="149"/>
    </row>
    <row r="11" spans="1:24" ht="12.75" customHeight="1">
      <c r="A11" s="203" t="s">
        <v>43</v>
      </c>
      <c r="B11" s="175"/>
      <c r="C11" s="203" t="s">
        <v>44</v>
      </c>
      <c r="D11" s="149"/>
      <c r="E11" s="149"/>
      <c r="F11" s="204" t="s">
        <v>10</v>
      </c>
      <c r="G11" s="205"/>
      <c r="H11" s="206" t="s">
        <v>11</v>
      </c>
      <c r="I11" s="207" t="s">
        <v>13</v>
      </c>
      <c r="J11" s="208" t="s">
        <v>14</v>
      </c>
      <c r="K11" s="209"/>
      <c r="L11" s="208" t="s">
        <v>15</v>
      </c>
      <c r="M11" s="209"/>
      <c r="N11" s="206" t="s">
        <v>16</v>
      </c>
      <c r="O11" s="210" t="s">
        <v>18</v>
      </c>
      <c r="P11" s="211"/>
      <c r="Q11" s="206" t="s">
        <v>19</v>
      </c>
      <c r="R11" s="208" t="s">
        <v>21</v>
      </c>
      <c r="S11" s="212"/>
      <c r="T11" s="152" t="s">
        <v>22</v>
      </c>
      <c r="U11" s="153"/>
      <c r="V11" s="213"/>
      <c r="W11" s="149"/>
      <c r="X11" s="149"/>
    </row>
    <row r="12" spans="1:24">
      <c r="A12" s="203"/>
      <c r="B12" s="149"/>
      <c r="C12" s="203"/>
      <c r="D12" s="149"/>
      <c r="E12" s="149"/>
      <c r="F12" s="214"/>
      <c r="G12" s="215"/>
      <c r="H12" s="206" t="s">
        <v>12</v>
      </c>
      <c r="I12" s="207"/>
      <c r="J12" s="216"/>
      <c r="K12" s="217"/>
      <c r="L12" s="216"/>
      <c r="M12" s="217"/>
      <c r="N12" s="206" t="s">
        <v>17</v>
      </c>
      <c r="O12" s="218"/>
      <c r="P12" s="219"/>
      <c r="Q12" s="206" t="s">
        <v>20</v>
      </c>
      <c r="R12" s="216"/>
      <c r="S12" s="217"/>
      <c r="T12" s="220"/>
      <c r="U12" s="221"/>
      <c r="V12" s="222"/>
      <c r="W12" s="149"/>
      <c r="X12" s="149"/>
    </row>
    <row r="13" spans="1:24">
      <c r="A13" s="149"/>
      <c r="B13" s="149"/>
      <c r="C13" s="223"/>
      <c r="D13" s="149"/>
      <c r="E13" s="149"/>
      <c r="F13" s="224"/>
      <c r="G13" s="225"/>
      <c r="H13" s="226"/>
      <c r="I13" s="227"/>
      <c r="J13" s="206" t="str">
        <f>IF(I13&gt;0,ROUND(L13/60*R13,0)," ")</f>
        <v xml:space="preserve"> </v>
      </c>
      <c r="K13" s="206" t="str">
        <f>IF(I13&gt;0,J14-J13," ")</f>
        <v xml:space="preserve"> </v>
      </c>
      <c r="L13" s="228" t="str">
        <f>IF(I5&gt;0,I5," ")</f>
        <v xml:space="preserve"> </v>
      </c>
      <c r="M13" s="206" t="str">
        <f>IF(I13&gt;0,ROUND(K13/R14*60,0)," ")</f>
        <v xml:space="preserve"> </v>
      </c>
      <c r="N13" s="229"/>
      <c r="O13" s="206" t="str">
        <f>IF(I13&gt;0,ROUNDUP(L13/60*$R$4,0)," ")</f>
        <v xml:space="preserve"> </v>
      </c>
      <c r="P13" s="206" t="str">
        <f>IF(I13&gt;0,ROUNDUP(M13/60*U4,0)," ")</f>
        <v xml:space="preserve"> </v>
      </c>
      <c r="Q13" s="206" t="str">
        <f>IF(I13&gt;0,D8-D1-O14," ")</f>
        <v xml:space="preserve"> </v>
      </c>
      <c r="R13" s="230" t="str">
        <f>IF(I13&gt;0,ROUND($N$4-COS((I13-$Q$5)*PI()/180)*$S$5,0)," ")</f>
        <v xml:space="preserve"> </v>
      </c>
      <c r="S13" s="231"/>
      <c r="T13" s="232"/>
      <c r="U13" s="233"/>
      <c r="V13" s="234"/>
      <c r="W13" s="149"/>
      <c r="X13" s="149"/>
    </row>
    <row r="14" spans="1:24">
      <c r="A14" s="149"/>
      <c r="B14" s="149"/>
      <c r="C14" s="149"/>
      <c r="D14" s="149"/>
      <c r="E14" s="149"/>
      <c r="F14" s="235"/>
      <c r="G14" s="236"/>
      <c r="H14" s="226"/>
      <c r="I14" s="237"/>
      <c r="J14" s="238"/>
      <c r="K14" s="239"/>
      <c r="L14" s="240" t="str">
        <f>IF(I13&gt;0,L13+M13," ")</f>
        <v xml:space="preserve"> </v>
      </c>
      <c r="M14" s="231"/>
      <c r="N14" s="206"/>
      <c r="O14" s="230" t="str">
        <f>IF(I13&gt;0,O13+P13," ")</f>
        <v xml:space="preserve"> </v>
      </c>
      <c r="P14" s="231"/>
      <c r="Q14" s="206"/>
      <c r="R14" s="230" t="str">
        <f>IF(I13&gt;0,ROUND($P$4-COS((I13-$Q$5)*PI()/180)*$S$5,0)," ")</f>
        <v xml:space="preserve"> </v>
      </c>
      <c r="S14" s="231"/>
      <c r="T14" s="241"/>
      <c r="U14" s="242"/>
      <c r="V14" s="243"/>
      <c r="W14" s="149"/>
      <c r="X14" s="149"/>
    </row>
    <row r="15" spans="1:24">
      <c r="A15" s="149"/>
      <c r="B15" s="149"/>
      <c r="C15" s="149"/>
      <c r="D15" s="149"/>
      <c r="E15" s="149"/>
      <c r="F15" s="224"/>
      <c r="G15" s="225"/>
      <c r="H15" s="226"/>
      <c r="I15" s="227"/>
      <c r="J15" s="244"/>
      <c r="K15" s="245"/>
      <c r="L15" s="208" t="str">
        <f>IF(I15&gt;0,ROUND(J15/R15*60,0)," ")</f>
        <v xml:space="preserve"> </v>
      </c>
      <c r="M15" s="209"/>
      <c r="N15" s="206"/>
      <c r="O15" s="208" t="str">
        <f>IF(I15&gt;0,ROUNDUP(L15/60*$U$4,0)," ")</f>
        <v xml:space="preserve"> </v>
      </c>
      <c r="P15" s="209"/>
      <c r="Q15" s="206" t="str">
        <f>IF(I15&gt;0,Q13-O15," ")</f>
        <v xml:space="preserve"> </v>
      </c>
      <c r="R15" s="208" t="str">
        <f>IF(I15&gt;0,ROUND($P$4-COS((I15-$Q$5)*PI()/180)*$S$5,0)," ")</f>
        <v xml:space="preserve"> </v>
      </c>
      <c r="S15" s="212"/>
      <c r="T15" s="232"/>
      <c r="U15" s="233"/>
      <c r="V15" s="234"/>
      <c r="W15" s="149"/>
      <c r="X15" s="149"/>
    </row>
    <row r="16" spans="1:24">
      <c r="A16" s="246" t="s">
        <v>45</v>
      </c>
      <c r="B16" s="247"/>
      <c r="C16" s="247"/>
      <c r="D16" s="149"/>
      <c r="E16" s="149"/>
      <c r="F16" s="235"/>
      <c r="G16" s="236"/>
      <c r="H16" s="226"/>
      <c r="I16" s="237"/>
      <c r="J16" s="248"/>
      <c r="K16" s="249"/>
      <c r="L16" s="216"/>
      <c r="M16" s="217"/>
      <c r="N16" s="206"/>
      <c r="O16" s="216"/>
      <c r="P16" s="217"/>
      <c r="Q16" s="206"/>
      <c r="R16" s="216"/>
      <c r="S16" s="217"/>
      <c r="T16" s="241"/>
      <c r="U16" s="242"/>
      <c r="V16" s="243"/>
      <c r="W16" s="149"/>
      <c r="X16" s="149"/>
    </row>
    <row r="17" spans="1:24">
      <c r="A17" s="246"/>
      <c r="B17" s="247"/>
      <c r="C17" s="247"/>
      <c r="D17" s="149"/>
      <c r="E17" s="149"/>
      <c r="F17" s="224"/>
      <c r="G17" s="225"/>
      <c r="H17" s="226"/>
      <c r="I17" s="227"/>
      <c r="J17" s="244"/>
      <c r="K17" s="245"/>
      <c r="L17" s="208" t="str">
        <f>IF(I17&gt;0,ROUND(J17/R17*60,0)," ")</f>
        <v xml:space="preserve"> </v>
      </c>
      <c r="M17" s="209"/>
      <c r="N17" s="206"/>
      <c r="O17" s="208" t="str">
        <f>IF(I17&gt;0,ROUNDUP(L17/60*$U$4,0)," ")</f>
        <v xml:space="preserve"> </v>
      </c>
      <c r="P17" s="209"/>
      <c r="Q17" s="206" t="str">
        <f>IF(I17&gt;0,Q15-O17," ")</f>
        <v xml:space="preserve"> </v>
      </c>
      <c r="R17" s="208" t="str">
        <f>IF(I17&gt;0,ROUND($P$4-COS((I17-$Q$5)*PI()/180)*$S$5,0)," ")</f>
        <v xml:space="preserve"> </v>
      </c>
      <c r="S17" s="212"/>
      <c r="T17" s="232"/>
      <c r="U17" s="233"/>
      <c r="V17" s="234"/>
      <c r="W17" s="149"/>
      <c r="X17" s="149"/>
    </row>
    <row r="18" spans="1:24">
      <c r="A18" s="149"/>
      <c r="B18" s="149"/>
      <c r="C18" s="149"/>
      <c r="D18" s="149"/>
      <c r="E18" s="149"/>
      <c r="F18" s="235"/>
      <c r="G18" s="250"/>
      <c r="H18" s="226"/>
      <c r="I18" s="237"/>
      <c r="J18" s="248"/>
      <c r="K18" s="249"/>
      <c r="L18" s="216"/>
      <c r="M18" s="217"/>
      <c r="N18" s="206"/>
      <c r="O18" s="216"/>
      <c r="P18" s="217"/>
      <c r="Q18" s="206"/>
      <c r="R18" s="216"/>
      <c r="S18" s="217"/>
      <c r="T18" s="241"/>
      <c r="U18" s="242"/>
      <c r="V18" s="243"/>
      <c r="W18" s="149"/>
      <c r="X18" s="149"/>
    </row>
    <row r="19" spans="1:24">
      <c r="A19" s="149"/>
      <c r="B19" s="149"/>
      <c r="C19" s="149"/>
      <c r="D19" s="149"/>
      <c r="E19" s="149"/>
      <c r="F19" s="224"/>
      <c r="G19" s="225"/>
      <c r="H19" s="226"/>
      <c r="I19" s="227"/>
      <c r="J19" s="244"/>
      <c r="K19" s="245"/>
      <c r="L19" s="208" t="str">
        <f>IF(I19&gt;0,ROUND(J19/R19*60,0)," ")</f>
        <v xml:space="preserve"> </v>
      </c>
      <c r="M19" s="209"/>
      <c r="N19" s="206"/>
      <c r="O19" s="208" t="str">
        <f>IF(I19&gt;0,ROUNDUP(L19/60*$U$4,0)," ")</f>
        <v xml:space="preserve"> </v>
      </c>
      <c r="P19" s="209"/>
      <c r="Q19" s="206" t="str">
        <f>IF(I19&gt;0,Q17-O19," ")</f>
        <v xml:space="preserve"> </v>
      </c>
      <c r="R19" s="208" t="str">
        <f>IF(I19&gt;0,ROUND($P$4-COS((I19-$Q$5)*PI()/180)*$S$5,0)," ")</f>
        <v xml:space="preserve"> </v>
      </c>
      <c r="S19" s="212"/>
      <c r="T19" s="232"/>
      <c r="U19" s="233"/>
      <c r="V19" s="234"/>
      <c r="W19" s="149"/>
      <c r="X19" s="149"/>
    </row>
    <row r="20" spans="1:24">
      <c r="A20" s="149"/>
      <c r="B20" s="149"/>
      <c r="C20" s="149"/>
      <c r="D20" s="149"/>
      <c r="E20" s="149"/>
      <c r="F20" s="235"/>
      <c r="G20" s="251"/>
      <c r="H20" s="226"/>
      <c r="I20" s="237"/>
      <c r="J20" s="248"/>
      <c r="K20" s="249"/>
      <c r="L20" s="216"/>
      <c r="M20" s="217"/>
      <c r="N20" s="206"/>
      <c r="O20" s="216"/>
      <c r="P20" s="217"/>
      <c r="Q20" s="206"/>
      <c r="R20" s="216"/>
      <c r="S20" s="217"/>
      <c r="T20" s="241"/>
      <c r="U20" s="242"/>
      <c r="V20" s="243"/>
      <c r="W20" s="149"/>
      <c r="X20" s="149"/>
    </row>
    <row r="21" spans="1:24">
      <c r="A21" s="149"/>
      <c r="B21" s="149"/>
      <c r="C21" s="149"/>
      <c r="D21" s="149"/>
      <c r="E21" s="149"/>
      <c r="F21" s="224"/>
      <c r="G21" s="225"/>
      <c r="H21" s="226"/>
      <c r="I21" s="227"/>
      <c r="J21" s="244"/>
      <c r="K21" s="245"/>
      <c r="L21" s="208" t="str">
        <f>IF(I21&gt;0,ROUND(J21/R21*60,0)," ")</f>
        <v xml:space="preserve"> </v>
      </c>
      <c r="M21" s="209"/>
      <c r="N21" s="206"/>
      <c r="O21" s="208" t="str">
        <f>IF(I21&gt;0,ROUNDUP(L21/60*$U$4,0)," ")</f>
        <v xml:space="preserve"> </v>
      </c>
      <c r="P21" s="209"/>
      <c r="Q21" s="206" t="str">
        <f>IF(I21&gt;0,Q19-O21," ")</f>
        <v xml:space="preserve"> </v>
      </c>
      <c r="R21" s="208" t="str">
        <f>IF(I21&gt;0,ROUND($P$4-COS((I21-$Q$5)*PI()/180)*$S$5,0)," ")</f>
        <v xml:space="preserve"> </v>
      </c>
      <c r="S21" s="212"/>
      <c r="T21" s="232"/>
      <c r="U21" s="233"/>
      <c r="V21" s="234"/>
      <c r="W21" s="149"/>
      <c r="X21" s="149"/>
    </row>
    <row r="22" spans="1:24">
      <c r="A22" s="149"/>
      <c r="B22" s="149"/>
      <c r="C22" s="149"/>
      <c r="D22" s="149"/>
      <c r="E22" s="149"/>
      <c r="F22" s="235"/>
      <c r="G22" s="250"/>
      <c r="H22" s="226"/>
      <c r="I22" s="237"/>
      <c r="J22" s="248"/>
      <c r="K22" s="249"/>
      <c r="L22" s="216"/>
      <c r="M22" s="217"/>
      <c r="N22" s="206"/>
      <c r="O22" s="216"/>
      <c r="P22" s="217"/>
      <c r="Q22" s="206"/>
      <c r="R22" s="216"/>
      <c r="S22" s="217"/>
      <c r="T22" s="241"/>
      <c r="U22" s="242"/>
      <c r="V22" s="243"/>
      <c r="W22" s="149"/>
      <c r="X22" s="149"/>
    </row>
    <row r="23" spans="1:24">
      <c r="A23" s="149"/>
      <c r="B23" s="149"/>
      <c r="C23" s="149"/>
      <c r="D23" s="149"/>
      <c r="E23" s="149"/>
      <c r="F23" s="224"/>
      <c r="G23" s="225"/>
      <c r="H23" s="226"/>
      <c r="I23" s="227"/>
      <c r="J23" s="244"/>
      <c r="K23" s="245"/>
      <c r="L23" s="208" t="str">
        <f>IF(I23&gt;0,ROUND(J23/R23*60,0)," ")</f>
        <v xml:space="preserve"> </v>
      </c>
      <c r="M23" s="209"/>
      <c r="N23" s="206"/>
      <c r="O23" s="208" t="str">
        <f>IF(I23&gt;0,ROUNDUP(L23/60*$U$4,0)," ")</f>
        <v xml:space="preserve"> </v>
      </c>
      <c r="P23" s="209"/>
      <c r="Q23" s="206" t="str">
        <f>IF(I23&gt;0,Q21-O23," ")</f>
        <v xml:space="preserve"> </v>
      </c>
      <c r="R23" s="208" t="str">
        <f>IF(I23&gt;0,ROUND($P$4-COS((I23-$Q$5)*PI()/180)*$S$5,0)," ")</f>
        <v xml:space="preserve"> </v>
      </c>
      <c r="S23" s="212"/>
      <c r="T23" s="232"/>
      <c r="U23" s="233"/>
      <c r="V23" s="234"/>
      <c r="W23" s="149"/>
      <c r="X23" s="149"/>
    </row>
    <row r="24" spans="1:24">
      <c r="A24" s="149"/>
      <c r="B24" s="149"/>
      <c r="C24" s="149"/>
      <c r="D24" s="149"/>
      <c r="E24" s="149"/>
      <c r="F24" s="235"/>
      <c r="G24" s="250"/>
      <c r="H24" s="226"/>
      <c r="I24" s="237"/>
      <c r="J24" s="248"/>
      <c r="K24" s="249"/>
      <c r="L24" s="216"/>
      <c r="M24" s="217"/>
      <c r="N24" s="206"/>
      <c r="O24" s="216"/>
      <c r="P24" s="217"/>
      <c r="Q24" s="206"/>
      <c r="R24" s="216"/>
      <c r="S24" s="217"/>
      <c r="T24" s="241"/>
      <c r="U24" s="242"/>
      <c r="V24" s="243"/>
      <c r="W24" s="149"/>
      <c r="X24" s="149"/>
    </row>
    <row r="25" spans="1:24">
      <c r="A25" s="149"/>
      <c r="B25" s="149"/>
      <c r="C25" s="149"/>
      <c r="D25" s="149"/>
      <c r="E25" s="149"/>
      <c r="F25" s="224"/>
      <c r="G25" s="225"/>
      <c r="H25" s="226"/>
      <c r="I25" s="227"/>
      <c r="J25" s="244"/>
      <c r="K25" s="245"/>
      <c r="L25" s="208" t="str">
        <f>IF(I25&gt;0,ROUND(J25/R25*60,0)," ")</f>
        <v xml:space="preserve"> </v>
      </c>
      <c r="M25" s="209"/>
      <c r="N25" s="206"/>
      <c r="O25" s="208" t="str">
        <f>IF(I25&gt;0,ROUNDUP(L25/60*$U$4,0)," ")</f>
        <v xml:space="preserve"> </v>
      </c>
      <c r="P25" s="209"/>
      <c r="Q25" s="206" t="str">
        <f>IF(I25&gt;0,Q23-O25," ")</f>
        <v xml:space="preserve"> </v>
      </c>
      <c r="R25" s="208" t="str">
        <f>IF(I25&gt;0,ROUND($P$4-COS((I25-$Q$5)*PI()/180)*$S$5,0)," ")</f>
        <v xml:space="preserve"> </v>
      </c>
      <c r="S25" s="212"/>
      <c r="T25" s="232"/>
      <c r="U25" s="233"/>
      <c r="V25" s="234"/>
      <c r="W25" s="149"/>
      <c r="X25" s="149"/>
    </row>
    <row r="26" spans="1:24">
      <c r="A26" s="149"/>
      <c r="B26" s="149"/>
      <c r="C26" s="149"/>
      <c r="D26" s="149"/>
      <c r="E26" s="149"/>
      <c r="F26" s="235"/>
      <c r="G26" s="250"/>
      <c r="H26" s="226"/>
      <c r="I26" s="237"/>
      <c r="J26" s="248"/>
      <c r="K26" s="249"/>
      <c r="L26" s="216"/>
      <c r="M26" s="217"/>
      <c r="N26" s="206"/>
      <c r="O26" s="216"/>
      <c r="P26" s="217"/>
      <c r="Q26" s="206"/>
      <c r="R26" s="216"/>
      <c r="S26" s="217"/>
      <c r="T26" s="241"/>
      <c r="U26" s="242"/>
      <c r="V26" s="243"/>
      <c r="W26" s="149"/>
      <c r="X26" s="149"/>
    </row>
    <row r="27" spans="1:24">
      <c r="A27" s="149"/>
      <c r="B27" s="149"/>
      <c r="C27" s="149"/>
      <c r="D27" s="149"/>
      <c r="E27" s="149"/>
      <c r="F27" s="224"/>
      <c r="G27" s="225"/>
      <c r="H27" s="226"/>
      <c r="I27" s="227"/>
      <c r="J27" s="244"/>
      <c r="K27" s="245"/>
      <c r="L27" s="208" t="str">
        <f>IF(I27&gt;0,ROUND(J27/R27*60,0)," ")</f>
        <v xml:space="preserve"> </v>
      </c>
      <c r="M27" s="209"/>
      <c r="N27" s="206"/>
      <c r="O27" s="208" t="str">
        <f>IF(I27&gt;0,ROUNDUP(L27/60*$U$4,0)," ")</f>
        <v xml:space="preserve"> </v>
      </c>
      <c r="P27" s="209"/>
      <c r="Q27" s="206" t="str">
        <f>IF(I27&gt;0,Q25-O27," ")</f>
        <v xml:space="preserve"> </v>
      </c>
      <c r="R27" s="208" t="str">
        <f>IF(I27&gt;0,ROUND($P$4-COS((I27-$Q$5)*PI()/180)*$S$5,0)," ")</f>
        <v xml:space="preserve"> </v>
      </c>
      <c r="S27" s="212"/>
      <c r="T27" s="232"/>
      <c r="U27" s="233"/>
      <c r="V27" s="234"/>
      <c r="W27" s="149"/>
      <c r="X27" s="149"/>
    </row>
    <row r="28" spans="1:24">
      <c r="A28" s="149"/>
      <c r="B28" s="149"/>
      <c r="C28" s="149"/>
      <c r="D28" s="149"/>
      <c r="E28" s="149"/>
      <c r="F28" s="235"/>
      <c r="G28" s="250"/>
      <c r="H28" s="226"/>
      <c r="I28" s="237"/>
      <c r="J28" s="248"/>
      <c r="K28" s="249"/>
      <c r="L28" s="216"/>
      <c r="M28" s="217"/>
      <c r="N28" s="206"/>
      <c r="O28" s="216"/>
      <c r="P28" s="217"/>
      <c r="Q28" s="206"/>
      <c r="R28" s="216"/>
      <c r="S28" s="217"/>
      <c r="T28" s="241"/>
      <c r="U28" s="242"/>
      <c r="V28" s="243"/>
      <c r="W28" s="149"/>
      <c r="X28" s="149"/>
    </row>
    <row r="29" spans="1:24">
      <c r="A29" s="149"/>
      <c r="B29" s="149"/>
      <c r="C29" s="149"/>
      <c r="D29" s="149"/>
      <c r="E29" s="149"/>
      <c r="F29" s="224"/>
      <c r="G29" s="225"/>
      <c r="H29" s="226"/>
      <c r="I29" s="227"/>
      <c r="J29" s="244"/>
      <c r="K29" s="245"/>
      <c r="L29" s="208" t="str">
        <f>IF(I29&gt;0,ROUND(J29/R29*60,0)," ")</f>
        <v xml:space="preserve"> </v>
      </c>
      <c r="M29" s="209"/>
      <c r="N29" s="206"/>
      <c r="O29" s="208" t="str">
        <f>IF(I29&gt;0,ROUNDUP(L29/60*$U$4,0)," ")</f>
        <v xml:space="preserve"> </v>
      </c>
      <c r="P29" s="209"/>
      <c r="Q29" s="206" t="str">
        <f>IF(I29&gt;0,Q27-O29," ")</f>
        <v xml:space="preserve"> </v>
      </c>
      <c r="R29" s="208" t="str">
        <f>IF(I29&gt;0,ROUND($P$4-COS((I29-$Q$5)*PI()/180)*$S$5,0)," ")</f>
        <v xml:space="preserve"> </v>
      </c>
      <c r="S29" s="212"/>
      <c r="T29" s="232"/>
      <c r="U29" s="233"/>
      <c r="V29" s="234"/>
      <c r="W29" s="149"/>
      <c r="X29" s="149"/>
    </row>
    <row r="30" spans="1:24">
      <c r="A30" s="149"/>
      <c r="B30" s="149"/>
      <c r="C30" s="149"/>
      <c r="D30" s="149"/>
      <c r="E30" s="149"/>
      <c r="F30" s="235"/>
      <c r="G30" s="250"/>
      <c r="H30" s="226"/>
      <c r="I30" s="237"/>
      <c r="J30" s="248"/>
      <c r="K30" s="249"/>
      <c r="L30" s="216"/>
      <c r="M30" s="217"/>
      <c r="N30" s="206"/>
      <c r="O30" s="216"/>
      <c r="P30" s="217"/>
      <c r="Q30" s="206"/>
      <c r="R30" s="216"/>
      <c r="S30" s="217"/>
      <c r="T30" s="241"/>
      <c r="U30" s="242"/>
      <c r="V30" s="243"/>
      <c r="W30" s="149"/>
      <c r="X30" s="149"/>
    </row>
    <row r="31" spans="1:24">
      <c r="A31" s="149"/>
      <c r="B31" s="149"/>
      <c r="C31" s="149"/>
      <c r="D31" s="149"/>
      <c r="E31" s="149"/>
      <c r="F31" s="224"/>
      <c r="G31" s="225"/>
      <c r="H31" s="226"/>
      <c r="I31" s="227"/>
      <c r="J31" s="244"/>
      <c r="K31" s="245"/>
      <c r="L31" s="208" t="str">
        <f>IF(I31&gt;0,ROUND(J31/R31*60,0)," ")</f>
        <v xml:space="preserve"> </v>
      </c>
      <c r="M31" s="209"/>
      <c r="N31" s="206"/>
      <c r="O31" s="208" t="str">
        <f>IF(I31&gt;0,ROUNDUP(L31/60*$U$4,0)," ")</f>
        <v xml:space="preserve"> </v>
      </c>
      <c r="P31" s="209"/>
      <c r="Q31" s="206" t="str">
        <f>IF(I31&gt;0,Q29-O31," ")</f>
        <v xml:space="preserve"> </v>
      </c>
      <c r="R31" s="208" t="str">
        <f>IF(I31&gt;0,ROUND($P$4-COS((I31-$Q$5)*PI()/180)*$S$5,0)," ")</f>
        <v xml:space="preserve"> </v>
      </c>
      <c r="S31" s="212"/>
      <c r="T31" s="232"/>
      <c r="U31" s="233"/>
      <c r="V31" s="234"/>
      <c r="W31" s="149"/>
      <c r="X31" s="149"/>
    </row>
    <row r="32" spans="1:24">
      <c r="A32" s="149"/>
      <c r="B32" s="149"/>
      <c r="C32" s="149"/>
      <c r="D32" s="149"/>
      <c r="E32" s="149"/>
      <c r="F32" s="235"/>
      <c r="G32" s="250"/>
      <c r="H32" s="226"/>
      <c r="I32" s="237"/>
      <c r="J32" s="248"/>
      <c r="K32" s="249"/>
      <c r="L32" s="216"/>
      <c r="M32" s="217"/>
      <c r="N32" s="206"/>
      <c r="O32" s="216"/>
      <c r="P32" s="217"/>
      <c r="Q32" s="206"/>
      <c r="R32" s="216"/>
      <c r="S32" s="217"/>
      <c r="T32" s="241"/>
      <c r="U32" s="242"/>
      <c r="V32" s="243"/>
      <c r="W32" s="149"/>
      <c r="X32" s="149"/>
    </row>
    <row r="33" spans="1:24">
      <c r="A33" s="149"/>
      <c r="B33" s="149"/>
      <c r="C33" s="149"/>
      <c r="D33" s="149"/>
      <c r="E33" s="149"/>
      <c r="F33" s="224"/>
      <c r="G33" s="225"/>
      <c r="H33" s="226"/>
      <c r="I33" s="227"/>
      <c r="J33" s="244"/>
      <c r="K33" s="245"/>
      <c r="L33" s="208" t="str">
        <f>IF(I33&gt;0,ROUND(J33/R33*60,0)," ")</f>
        <v xml:space="preserve"> </v>
      </c>
      <c r="M33" s="209"/>
      <c r="N33" s="206"/>
      <c r="O33" s="208" t="str">
        <f>IF(I33&gt;0,ROUNDUP(L33/60*$U$4,0)," ")</f>
        <v xml:space="preserve"> </v>
      </c>
      <c r="P33" s="209"/>
      <c r="Q33" s="206" t="str">
        <f>IF(I33&gt;0,Q31-O33," ")</f>
        <v xml:space="preserve"> </v>
      </c>
      <c r="R33" s="208" t="str">
        <f>IF(I33&gt;0,ROUND($P$4-COS((I33-$Q$5)*PI()/180)*$S$5,0)," ")</f>
        <v xml:space="preserve"> </v>
      </c>
      <c r="S33" s="212"/>
      <c r="T33" s="232"/>
      <c r="U33" s="233"/>
      <c r="V33" s="234"/>
      <c r="W33" s="149"/>
      <c r="X33" s="149"/>
    </row>
    <row r="34" spans="1:24">
      <c r="A34" s="149"/>
      <c r="B34" s="149"/>
      <c r="C34" s="149"/>
      <c r="D34" s="149"/>
      <c r="E34" s="149"/>
      <c r="F34" s="235"/>
      <c r="G34" s="250"/>
      <c r="H34" s="226"/>
      <c r="I34" s="237"/>
      <c r="J34" s="248"/>
      <c r="K34" s="249"/>
      <c r="L34" s="216"/>
      <c r="M34" s="217"/>
      <c r="N34" s="206"/>
      <c r="O34" s="216"/>
      <c r="P34" s="217"/>
      <c r="Q34" s="206"/>
      <c r="R34" s="216"/>
      <c r="S34" s="217"/>
      <c r="T34" s="241"/>
      <c r="U34" s="242"/>
      <c r="V34" s="243"/>
      <c r="W34" s="149"/>
      <c r="X34" s="149"/>
    </row>
    <row r="35" spans="1:24">
      <c r="A35" s="149"/>
      <c r="B35" s="149"/>
      <c r="C35" s="149"/>
      <c r="D35" s="149"/>
      <c r="E35" s="149"/>
      <c r="F35" s="224"/>
      <c r="G35" s="225"/>
      <c r="H35" s="226"/>
      <c r="I35" s="227"/>
      <c r="J35" s="244"/>
      <c r="K35" s="245"/>
      <c r="L35" s="208" t="str">
        <f>IF(I35&gt;0,ROUND(J35/R35*60,0)," ")</f>
        <v xml:space="preserve"> </v>
      </c>
      <c r="M35" s="209"/>
      <c r="N35" s="206"/>
      <c r="O35" s="208" t="str">
        <f>IF(I35&gt;0,ROUNDUP(L35/60*$U$4,0)," ")</f>
        <v xml:space="preserve"> </v>
      </c>
      <c r="P35" s="209"/>
      <c r="Q35" s="206" t="str">
        <f>IF(I35&gt;0,Q33-O35," ")</f>
        <v xml:space="preserve"> </v>
      </c>
      <c r="R35" s="208" t="str">
        <f>IF(I35&gt;0,ROUND($P$4-COS((I35-$Q$5)*PI()/180)*$S$5,0)," ")</f>
        <v xml:space="preserve"> </v>
      </c>
      <c r="S35" s="212"/>
      <c r="T35" s="232"/>
      <c r="U35" s="233"/>
      <c r="V35" s="234"/>
      <c r="W35" s="149"/>
      <c r="X35" s="149"/>
    </row>
    <row r="36" spans="1:24">
      <c r="A36" s="149"/>
      <c r="B36" s="149"/>
      <c r="C36" s="149"/>
      <c r="D36" s="149"/>
      <c r="E36" s="149"/>
      <c r="F36" s="235"/>
      <c r="G36" s="250"/>
      <c r="H36" s="226"/>
      <c r="I36" s="237"/>
      <c r="J36" s="248"/>
      <c r="K36" s="249"/>
      <c r="L36" s="216"/>
      <c r="M36" s="217"/>
      <c r="N36" s="206"/>
      <c r="O36" s="216"/>
      <c r="P36" s="217"/>
      <c r="Q36" s="206"/>
      <c r="R36" s="216"/>
      <c r="S36" s="217"/>
      <c r="T36" s="241"/>
      <c r="U36" s="242"/>
      <c r="V36" s="243"/>
      <c r="W36" s="149"/>
      <c r="X36" s="149"/>
    </row>
    <row r="37" spans="1:24">
      <c r="A37" s="149"/>
      <c r="B37" s="149"/>
      <c r="C37" s="149"/>
      <c r="D37" s="149"/>
      <c r="E37" s="149"/>
      <c r="F37" s="207" t="s">
        <v>37</v>
      </c>
      <c r="G37" s="207"/>
      <c r="H37" s="252"/>
      <c r="I37" s="253"/>
      <c r="J37" s="207" t="str">
        <f>IF(I13&gt;0,SUM(J15:K36)+J14," ")</f>
        <v xml:space="preserve"> </v>
      </c>
      <c r="K37" s="207"/>
      <c r="L37" s="254" t="str">
        <f>IF(I13&gt;0,SUM(L15:M36,L14)," ")</f>
        <v xml:space="preserve"> </v>
      </c>
      <c r="M37" s="207"/>
      <c r="N37" s="255"/>
      <c r="O37" s="254" t="str">
        <f>IF(I13&gt;0,SUM(O15:P36,O14)," ")</f>
        <v xml:space="preserve"> </v>
      </c>
      <c r="P37" s="207"/>
      <c r="Q37" s="252"/>
      <c r="R37" s="252"/>
      <c r="S37" s="252"/>
      <c r="T37" s="252"/>
      <c r="U37" s="252"/>
      <c r="V37" s="252"/>
      <c r="W37" s="149"/>
      <c r="X37" s="149"/>
    </row>
    <row r="38" spans="1:24">
      <c r="A38" s="149"/>
      <c r="B38" s="149"/>
      <c r="C38" s="149"/>
      <c r="D38" s="149"/>
      <c r="E38" s="149"/>
      <c r="F38" s="150" t="s">
        <v>41</v>
      </c>
      <c r="G38" s="150"/>
      <c r="H38" s="150"/>
      <c r="I38" s="150" t="s">
        <v>9</v>
      </c>
      <c r="J38" s="151"/>
      <c r="K38" s="151"/>
      <c r="L38" s="151"/>
      <c r="M38" s="151"/>
      <c r="N38" s="150" t="s">
        <v>38</v>
      </c>
      <c r="O38" s="150"/>
      <c r="P38" s="150"/>
      <c r="Q38" s="150"/>
      <c r="R38" s="152" t="s">
        <v>39</v>
      </c>
      <c r="S38" s="256"/>
      <c r="T38" s="257"/>
      <c r="U38" s="153" t="s">
        <v>40</v>
      </c>
      <c r="V38" s="154"/>
      <c r="W38" s="149"/>
      <c r="X38" s="149"/>
    </row>
    <row r="39" spans="1:24">
      <c r="A39" s="149"/>
      <c r="B39" s="149"/>
      <c r="C39" s="149"/>
      <c r="D39" s="149"/>
      <c r="E39" s="149"/>
      <c r="F39" s="157"/>
      <c r="G39" s="163"/>
      <c r="H39" s="202"/>
      <c r="I39" s="160"/>
      <c r="J39" s="161"/>
      <c r="K39" s="161"/>
      <c r="L39" s="161"/>
      <c r="M39" s="161"/>
      <c r="N39" s="160"/>
      <c r="O39" s="160"/>
      <c r="P39" s="160"/>
      <c r="Q39" s="160"/>
      <c r="R39" s="258" t="str">
        <f>IF(I42&gt;0,ROUNDDOWN(L48/60,0)&amp;"+"&amp;IF((L48-ROUNDDOWN(L48/60,0)*60)&lt;10,0,"")&amp;L48-ROUNDDOWN(L48/60,0)*60," ")</f>
        <v xml:space="preserve"> </v>
      </c>
      <c r="S39" s="259"/>
      <c r="T39" s="222"/>
      <c r="U39" s="260" t="str">
        <f>IF(I13&gt;0,ROUNDDOWN((D8-D1-O37)/U4,0)&amp;"+"&amp;IF(ROUND((((D8-D1-O37)/U4)-(ROUNDDOWN((D8-D1-O37)/U4,0)))*60,0)&lt;10,0,"")&amp;ROUND((((D8-D1-O37)/U4)-(ROUNDDOWN((D8-D1-O37)/U4,0)))*60,0)," ")</f>
        <v xml:space="preserve"> </v>
      </c>
      <c r="V39" s="222"/>
      <c r="W39" s="149"/>
      <c r="X39" s="149"/>
    </row>
    <row r="40" spans="1:24">
      <c r="A40" s="149"/>
      <c r="B40" s="149"/>
      <c r="C40" s="149"/>
      <c r="D40" s="149"/>
      <c r="E40" s="149"/>
      <c r="F40" s="150" t="s">
        <v>47</v>
      </c>
      <c r="G40" s="150"/>
      <c r="H40" s="150"/>
      <c r="I40" s="150" t="s">
        <v>24</v>
      </c>
      <c r="J40" s="151"/>
      <c r="K40" s="151"/>
      <c r="L40" s="151"/>
      <c r="M40" s="151"/>
      <c r="N40" s="150" t="s">
        <v>25</v>
      </c>
      <c r="O40" s="150"/>
      <c r="P40" s="150"/>
      <c r="Q40" s="150"/>
      <c r="R40" s="152" t="s">
        <v>26</v>
      </c>
      <c r="S40" s="153"/>
      <c r="T40" s="153"/>
      <c r="U40" s="153"/>
      <c r="V40" s="154"/>
      <c r="W40" s="149"/>
      <c r="X40" s="149"/>
    </row>
    <row r="41" spans="1:24">
      <c r="A41" s="149"/>
      <c r="B41" s="149"/>
      <c r="C41" s="149"/>
      <c r="D41" s="149"/>
      <c r="E41" s="149"/>
      <c r="F41" s="160"/>
      <c r="G41" s="165"/>
      <c r="H41" s="165"/>
      <c r="I41" s="160"/>
      <c r="J41" s="161"/>
      <c r="K41" s="161"/>
      <c r="L41" s="161"/>
      <c r="M41" s="161"/>
      <c r="N41" s="160"/>
      <c r="O41" s="160"/>
      <c r="P41" s="160"/>
      <c r="Q41" s="160"/>
      <c r="R41" s="162"/>
      <c r="S41" s="163"/>
      <c r="T41" s="163"/>
      <c r="U41" s="163"/>
      <c r="V41" s="164"/>
      <c r="W41" s="149"/>
      <c r="X41" s="149"/>
    </row>
    <row r="42" spans="1:24">
      <c r="A42" s="149"/>
      <c r="B42" s="149"/>
      <c r="C42" s="149"/>
      <c r="D42" s="149"/>
      <c r="E42" s="149"/>
      <c r="F42" s="224"/>
      <c r="G42" s="225"/>
      <c r="H42" s="226"/>
      <c r="I42" s="227"/>
      <c r="J42" s="244"/>
      <c r="K42" s="245"/>
      <c r="L42" s="208" t="str">
        <f>IF(I42&gt;0,ROUND(J42/R42*60,0)," ")</f>
        <v xml:space="preserve"> </v>
      </c>
      <c r="M42" s="209"/>
      <c r="N42" s="206"/>
      <c r="O42" s="208" t="str">
        <f>IF(I42&gt;0,ROUNDUP(L42/60*$U$4,0)," ")</f>
        <v xml:space="preserve"> </v>
      </c>
      <c r="P42" s="209"/>
      <c r="Q42" s="228" t="str">
        <f>IF(I42&gt;0,D8-D1-O37-O42," ")</f>
        <v xml:space="preserve"> </v>
      </c>
      <c r="R42" s="208" t="str">
        <f>IF(I42&gt;0,ROUND($P$4-COS((I42-$Q$5)*PI()/180)*$S$5,0)," ")</f>
        <v xml:space="preserve"> </v>
      </c>
      <c r="S42" s="212"/>
      <c r="T42" s="232"/>
      <c r="U42" s="233"/>
      <c r="V42" s="234"/>
      <c r="W42" s="149"/>
      <c r="X42" s="149"/>
    </row>
    <row r="43" spans="1:24">
      <c r="A43" s="149"/>
      <c r="B43" s="149"/>
      <c r="C43" s="149"/>
      <c r="D43" s="149"/>
      <c r="E43" s="149"/>
      <c r="F43" s="235"/>
      <c r="G43" s="236"/>
      <c r="H43" s="226"/>
      <c r="I43" s="237"/>
      <c r="J43" s="248"/>
      <c r="K43" s="249"/>
      <c r="L43" s="216"/>
      <c r="M43" s="217"/>
      <c r="N43" s="206"/>
      <c r="O43" s="216"/>
      <c r="P43" s="217"/>
      <c r="Q43" s="206"/>
      <c r="R43" s="216"/>
      <c r="S43" s="217"/>
      <c r="T43" s="241"/>
      <c r="U43" s="242"/>
      <c r="V43" s="243"/>
      <c r="W43" s="149"/>
      <c r="X43" s="149"/>
    </row>
    <row r="44" spans="1:24">
      <c r="A44" s="149"/>
      <c r="B44" s="149"/>
      <c r="C44" s="149"/>
      <c r="D44" s="149"/>
      <c r="E44" s="149"/>
      <c r="F44" s="224"/>
      <c r="G44" s="225"/>
      <c r="H44" s="261"/>
      <c r="I44" s="262"/>
      <c r="J44" s="244"/>
      <c r="K44" s="245"/>
      <c r="L44" s="208" t="str">
        <f>IF(I44&gt;0,ROUND(J44/R44*60,0)," ")</f>
        <v xml:space="preserve"> </v>
      </c>
      <c r="M44" s="209"/>
      <c r="N44" s="206"/>
      <c r="O44" s="208" t="str">
        <f>IF(I44&gt;0,ROUNDUP(L44/60*$U$4,0)," ")</f>
        <v xml:space="preserve"> </v>
      </c>
      <c r="P44" s="209"/>
      <c r="Q44" s="206" t="str">
        <f>IF(I44&gt;0,Q42-O44," ")</f>
        <v xml:space="preserve"> </v>
      </c>
      <c r="R44" s="208" t="str">
        <f>IF(I44&gt;0,ROUND($P$4-COS((I44-$Q$5)*PI()/180)*$S$5,0)," ")</f>
        <v xml:space="preserve"> </v>
      </c>
      <c r="S44" s="212"/>
      <c r="T44" s="232"/>
      <c r="U44" s="233"/>
      <c r="V44" s="234"/>
      <c r="W44" s="149"/>
      <c r="X44" s="149"/>
    </row>
    <row r="45" spans="1:24">
      <c r="A45" s="149"/>
      <c r="B45" s="149"/>
      <c r="C45" s="149"/>
      <c r="D45" s="149"/>
      <c r="E45" s="149"/>
      <c r="F45" s="235"/>
      <c r="G45" s="263"/>
      <c r="H45" s="261"/>
      <c r="I45" s="237"/>
      <c r="J45" s="248"/>
      <c r="K45" s="249"/>
      <c r="L45" s="216"/>
      <c r="M45" s="217"/>
      <c r="N45" s="206"/>
      <c r="O45" s="216"/>
      <c r="P45" s="217"/>
      <c r="Q45" s="206"/>
      <c r="R45" s="216"/>
      <c r="S45" s="217"/>
      <c r="T45" s="241"/>
      <c r="U45" s="242"/>
      <c r="V45" s="243"/>
      <c r="W45" s="149"/>
      <c r="X45" s="149"/>
    </row>
    <row r="46" spans="1:24">
      <c r="A46" s="149"/>
      <c r="B46" s="149"/>
      <c r="C46" s="149"/>
      <c r="D46" s="149"/>
      <c r="E46" s="149"/>
      <c r="F46" s="224"/>
      <c r="G46" s="225"/>
      <c r="H46" s="261"/>
      <c r="I46" s="262"/>
      <c r="J46" s="244"/>
      <c r="K46" s="245"/>
      <c r="L46" s="208" t="str">
        <f>IF(I46&gt;0,ROUND(J46/R46*60,0)," ")</f>
        <v xml:space="preserve"> </v>
      </c>
      <c r="M46" s="209"/>
      <c r="N46" s="206"/>
      <c r="O46" s="208" t="str">
        <f>IF(I46&gt;0,ROUNDUP(L46/60*$U$4,0)," ")</f>
        <v xml:space="preserve"> </v>
      </c>
      <c r="P46" s="209"/>
      <c r="Q46" s="228" t="str">
        <f>IF(I46&gt;0,D12-D5-O41-O46," ")</f>
        <v xml:space="preserve"> </v>
      </c>
      <c r="R46" s="208" t="str">
        <f>IF(I46&gt;0,ROUND($P$4-COS((I46-$Q$5)*PI()/180)*$S$5,0)," ")</f>
        <v xml:space="preserve"> </v>
      </c>
      <c r="S46" s="212"/>
      <c r="T46" s="232"/>
      <c r="U46" s="233"/>
      <c r="V46" s="234"/>
      <c r="W46" s="149"/>
      <c r="X46" s="149"/>
    </row>
    <row r="47" spans="1:24">
      <c r="A47" s="149"/>
      <c r="B47" s="149"/>
      <c r="C47" s="149"/>
      <c r="D47" s="149"/>
      <c r="E47" s="149"/>
      <c r="F47" s="235"/>
      <c r="G47" s="263"/>
      <c r="H47" s="261"/>
      <c r="I47" s="237"/>
      <c r="J47" s="248"/>
      <c r="K47" s="249"/>
      <c r="L47" s="216"/>
      <c r="M47" s="217"/>
      <c r="N47" s="206"/>
      <c r="O47" s="216"/>
      <c r="P47" s="217"/>
      <c r="Q47" s="206"/>
      <c r="R47" s="216"/>
      <c r="S47" s="217"/>
      <c r="T47" s="241"/>
      <c r="U47" s="242"/>
      <c r="V47" s="243"/>
      <c r="W47" s="149"/>
      <c r="X47" s="149"/>
    </row>
    <row r="48" spans="1:24">
      <c r="A48" s="149"/>
      <c r="B48" s="149"/>
      <c r="C48" s="149"/>
      <c r="D48" s="149"/>
      <c r="E48" s="149"/>
      <c r="F48" s="207" t="s">
        <v>37</v>
      </c>
      <c r="G48" s="207"/>
      <c r="H48" s="252"/>
      <c r="I48" s="253"/>
      <c r="J48" s="207" t="str">
        <f>IF(I42&gt;0,SUM(J42:K47)," ")</f>
        <v xml:space="preserve"> </v>
      </c>
      <c r="K48" s="207"/>
      <c r="L48" s="207" t="str">
        <f>IF(I42&gt;0,SUM(L42:M47)," ")</f>
        <v xml:space="preserve"> </v>
      </c>
      <c r="M48" s="207"/>
      <c r="N48" s="255"/>
      <c r="O48" s="207" t="str">
        <f>IF(I42&gt;0,SUM(O42:P47)," ")</f>
        <v xml:space="preserve"> </v>
      </c>
      <c r="P48" s="207"/>
      <c r="Q48" s="252"/>
      <c r="R48" s="252"/>
      <c r="S48" s="252"/>
      <c r="T48" s="252"/>
      <c r="U48" s="252"/>
      <c r="V48" s="252"/>
      <c r="W48" s="149"/>
      <c r="X48" s="149"/>
    </row>
    <row r="49" spans="1:24">
      <c r="A49" s="149"/>
      <c r="B49" s="149"/>
      <c r="C49" s="149"/>
      <c r="D49" s="149"/>
      <c r="E49" s="149"/>
      <c r="F49" s="149"/>
      <c r="G49" s="149"/>
      <c r="H49" s="149"/>
      <c r="I49" s="264"/>
      <c r="J49" s="264"/>
      <c r="K49" s="264"/>
      <c r="L49" s="264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</row>
    <row r="50" spans="1:24">
      <c r="A50" s="149"/>
      <c r="B50" s="149"/>
      <c r="C50" s="149"/>
      <c r="D50" s="149"/>
      <c r="E50" s="149"/>
      <c r="F50" s="149"/>
      <c r="G50" s="149"/>
      <c r="H50" s="149"/>
      <c r="I50" s="264"/>
      <c r="J50" s="264"/>
      <c r="K50" s="264"/>
      <c r="L50" s="264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</row>
  </sheetData>
  <mergeCells count="194">
    <mergeCell ref="T46:V47"/>
    <mergeCell ref="F48:G48"/>
    <mergeCell ref="H48:I48"/>
    <mergeCell ref="J48:K48"/>
    <mergeCell ref="L48:M48"/>
    <mergeCell ref="O48:P48"/>
    <mergeCell ref="Q48:V48"/>
    <mergeCell ref="F46:F47"/>
    <mergeCell ref="I46:I47"/>
    <mergeCell ref="J46:K47"/>
    <mergeCell ref="L46:M47"/>
    <mergeCell ref="O46:P47"/>
    <mergeCell ref="R46:S47"/>
    <mergeCell ref="T42:V43"/>
    <mergeCell ref="F44:F45"/>
    <mergeCell ref="I44:I45"/>
    <mergeCell ref="J44:K45"/>
    <mergeCell ref="L44:M45"/>
    <mergeCell ref="O44:P45"/>
    <mergeCell ref="R44:S45"/>
    <mergeCell ref="T44:V45"/>
    <mergeCell ref="F42:F43"/>
    <mergeCell ref="I42:I43"/>
    <mergeCell ref="J42:K43"/>
    <mergeCell ref="L42:M43"/>
    <mergeCell ref="O42:P43"/>
    <mergeCell ref="R42:S43"/>
    <mergeCell ref="F40:H40"/>
    <mergeCell ref="I40:M40"/>
    <mergeCell ref="N40:Q40"/>
    <mergeCell ref="R40:V40"/>
    <mergeCell ref="F41:H41"/>
    <mergeCell ref="I41:M41"/>
    <mergeCell ref="N41:Q41"/>
    <mergeCell ref="R41:V41"/>
    <mergeCell ref="F38:H38"/>
    <mergeCell ref="I38:M38"/>
    <mergeCell ref="N38:Q38"/>
    <mergeCell ref="R38:T38"/>
    <mergeCell ref="U38:V38"/>
    <mergeCell ref="G39:H39"/>
    <mergeCell ref="I39:M39"/>
    <mergeCell ref="N39:Q39"/>
    <mergeCell ref="R39:T39"/>
    <mergeCell ref="U39:V39"/>
    <mergeCell ref="T35:V36"/>
    <mergeCell ref="F37:G37"/>
    <mergeCell ref="H37:I37"/>
    <mergeCell ref="J37:K37"/>
    <mergeCell ref="L37:M37"/>
    <mergeCell ref="O37:P37"/>
    <mergeCell ref="Q37:V37"/>
    <mergeCell ref="F35:F36"/>
    <mergeCell ref="I35:I36"/>
    <mergeCell ref="J35:K36"/>
    <mergeCell ref="L35:M36"/>
    <mergeCell ref="O35:P36"/>
    <mergeCell ref="R35:S36"/>
    <mergeCell ref="T31:V32"/>
    <mergeCell ref="F33:F34"/>
    <mergeCell ref="I33:I34"/>
    <mergeCell ref="J33:K34"/>
    <mergeCell ref="L33:M34"/>
    <mergeCell ref="O33:P34"/>
    <mergeCell ref="R33:S34"/>
    <mergeCell ref="T33:V34"/>
    <mergeCell ref="F31:F32"/>
    <mergeCell ref="I31:I32"/>
    <mergeCell ref="J31:K32"/>
    <mergeCell ref="L31:M32"/>
    <mergeCell ref="O31:P32"/>
    <mergeCell ref="R31:S32"/>
    <mergeCell ref="T27:V28"/>
    <mergeCell ref="F29:F30"/>
    <mergeCell ref="I29:I30"/>
    <mergeCell ref="J29:K30"/>
    <mergeCell ref="L29:M30"/>
    <mergeCell ref="O29:P30"/>
    <mergeCell ref="R29:S30"/>
    <mergeCell ref="T29:V30"/>
    <mergeCell ref="F27:F28"/>
    <mergeCell ref="I27:I28"/>
    <mergeCell ref="J27:K28"/>
    <mergeCell ref="L27:M28"/>
    <mergeCell ref="O27:P28"/>
    <mergeCell ref="R27:S28"/>
    <mergeCell ref="T23:V24"/>
    <mergeCell ref="F25:F26"/>
    <mergeCell ref="I25:I26"/>
    <mergeCell ref="J25:K26"/>
    <mergeCell ref="L25:M26"/>
    <mergeCell ref="O25:P26"/>
    <mergeCell ref="R25:S26"/>
    <mergeCell ref="T25:V26"/>
    <mergeCell ref="F23:F24"/>
    <mergeCell ref="I23:I24"/>
    <mergeCell ref="J23:K24"/>
    <mergeCell ref="L23:M24"/>
    <mergeCell ref="O23:P24"/>
    <mergeCell ref="R23:S24"/>
    <mergeCell ref="T19:V20"/>
    <mergeCell ref="F21:F22"/>
    <mergeCell ref="I21:I22"/>
    <mergeCell ref="J21:K22"/>
    <mergeCell ref="L21:M22"/>
    <mergeCell ref="O21:P22"/>
    <mergeCell ref="R21:S22"/>
    <mergeCell ref="T21:V22"/>
    <mergeCell ref="F19:F20"/>
    <mergeCell ref="I19:I20"/>
    <mergeCell ref="J19:K20"/>
    <mergeCell ref="L19:M20"/>
    <mergeCell ref="O19:P20"/>
    <mergeCell ref="R19:S20"/>
    <mergeCell ref="T15:V16"/>
    <mergeCell ref="A16:A17"/>
    <mergeCell ref="B16:C17"/>
    <mergeCell ref="F17:F18"/>
    <mergeCell ref="I17:I18"/>
    <mergeCell ref="J17:K18"/>
    <mergeCell ref="L17:M18"/>
    <mergeCell ref="O17:P18"/>
    <mergeCell ref="R17:S18"/>
    <mergeCell ref="T17:V18"/>
    <mergeCell ref="O14:P14"/>
    <mergeCell ref="R14:S14"/>
    <mergeCell ref="F15:F16"/>
    <mergeCell ref="I15:I16"/>
    <mergeCell ref="J15:K16"/>
    <mergeCell ref="L15:M16"/>
    <mergeCell ref="O15:P16"/>
    <mergeCell ref="R15:S16"/>
    <mergeCell ref="L11:M12"/>
    <mergeCell ref="O11:P12"/>
    <mergeCell ref="R11:S12"/>
    <mergeCell ref="T11:V12"/>
    <mergeCell ref="F13:F14"/>
    <mergeCell ref="I13:I14"/>
    <mergeCell ref="R13:S13"/>
    <mergeCell ref="T13:V14"/>
    <mergeCell ref="J14:K14"/>
    <mergeCell ref="L14:M14"/>
    <mergeCell ref="G10:H10"/>
    <mergeCell ref="I10:K10"/>
    <mergeCell ref="L10:P10"/>
    <mergeCell ref="Q10:S10"/>
    <mergeCell ref="T10:V10"/>
    <mergeCell ref="A11:A12"/>
    <mergeCell ref="C11:C12"/>
    <mergeCell ref="F11:G12"/>
    <mergeCell ref="I11:I12"/>
    <mergeCell ref="J11:K12"/>
    <mergeCell ref="G7:I7"/>
    <mergeCell ref="K7:R7"/>
    <mergeCell ref="T7:V7"/>
    <mergeCell ref="G8:M8"/>
    <mergeCell ref="O8:V8"/>
    <mergeCell ref="F9:H9"/>
    <mergeCell ref="I9:K9"/>
    <mergeCell ref="L9:P9"/>
    <mergeCell ref="Q9:S9"/>
    <mergeCell ref="T9:V9"/>
    <mergeCell ref="G5:H5"/>
    <mergeCell ref="J5:K5"/>
    <mergeCell ref="L5:M5"/>
    <mergeCell ref="N5:P5"/>
    <mergeCell ref="T5:V5"/>
    <mergeCell ref="G6:I6"/>
    <mergeCell ref="K6:V6"/>
    <mergeCell ref="N3:Q3"/>
    <mergeCell ref="R3:V3"/>
    <mergeCell ref="F4:H4"/>
    <mergeCell ref="I4:M4"/>
    <mergeCell ref="N4:O4"/>
    <mergeCell ref="P4:Q4"/>
    <mergeCell ref="R4:S4"/>
    <mergeCell ref="A3:A4"/>
    <mergeCell ref="B3:B4"/>
    <mergeCell ref="C3:C4"/>
    <mergeCell ref="D3:D4"/>
    <mergeCell ref="F3:H3"/>
    <mergeCell ref="I3:M3"/>
    <mergeCell ref="N1:Q1"/>
    <mergeCell ref="R1:V1"/>
    <mergeCell ref="G2:H2"/>
    <mergeCell ref="I2:M2"/>
    <mergeCell ref="N2:Q2"/>
    <mergeCell ref="R2:V2"/>
    <mergeCell ref="A1:A2"/>
    <mergeCell ref="B1:B2"/>
    <mergeCell ref="C1:C2"/>
    <mergeCell ref="D1:D2"/>
    <mergeCell ref="F1:H1"/>
    <mergeCell ref="I1:M1"/>
  </mergeCells>
  <pageMargins left="0.7" right="0.7" top="0.75" bottom="0.75" header="0.3" footer="0.3"/>
  <pageSetup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9"/>
  <sheetViews>
    <sheetView tabSelected="1" zoomScale="83" zoomScaleNormal="83" workbookViewId="0">
      <selection activeCell="B43" sqref="B43"/>
    </sheetView>
  </sheetViews>
  <sheetFormatPr defaultColWidth="10.75" defaultRowHeight="12.75"/>
  <cols>
    <col min="1" max="1" width="21.875" style="3" customWidth="1"/>
    <col min="2" max="2" width="5" style="3" customWidth="1"/>
    <col min="3" max="3" width="13.375" style="3" customWidth="1"/>
    <col min="4" max="4" width="4.75" style="3" customWidth="1"/>
    <col min="5" max="5" width="7.75" style="3" customWidth="1"/>
    <col min="6" max="6" width="6.125" style="3" customWidth="1"/>
    <col min="7" max="7" width="3" style="3" customWidth="1"/>
    <col min="8" max="8" width="3.75" style="3" customWidth="1"/>
    <col min="9" max="9" width="4.25" style="13" customWidth="1"/>
    <col min="10" max="12" width="2.125" style="13" customWidth="1"/>
    <col min="13" max="13" width="2.125" style="3" customWidth="1"/>
    <col min="14" max="14" width="4.25" style="3" customWidth="1"/>
    <col min="15" max="16" width="2.125" style="3" customWidth="1"/>
    <col min="17" max="17" width="4.25" style="3" customWidth="1"/>
    <col min="18" max="18" width="1.375" style="3" customWidth="1"/>
    <col min="19" max="19" width="2.625" style="3" customWidth="1"/>
    <col min="20" max="20" width="2.375" style="3" customWidth="1"/>
    <col min="21" max="21" width="3.625" style="3" customWidth="1"/>
    <col min="22" max="22" width="2.75" style="3" customWidth="1"/>
    <col min="23" max="16384" width="10.75" style="3"/>
  </cols>
  <sheetData>
    <row r="1" spans="1:22" ht="9.75" customHeight="1">
      <c r="A1" s="105" t="s">
        <v>0</v>
      </c>
      <c r="B1" s="107" t="str">
        <f>O37</f>
        <v xml:space="preserve"> </v>
      </c>
      <c r="C1" s="109" t="s">
        <v>5</v>
      </c>
      <c r="D1" s="105">
        <v>60</v>
      </c>
      <c r="F1" s="34" t="s">
        <v>32</v>
      </c>
      <c r="G1" s="34"/>
      <c r="H1" s="34"/>
      <c r="I1" s="34" t="s">
        <v>33</v>
      </c>
      <c r="J1" s="100"/>
      <c r="K1" s="100"/>
      <c r="L1" s="100"/>
      <c r="M1" s="100"/>
      <c r="N1" s="34" t="s">
        <v>26</v>
      </c>
      <c r="O1" s="34"/>
      <c r="P1" s="34"/>
      <c r="Q1" s="34"/>
      <c r="R1" s="74" t="s">
        <v>25</v>
      </c>
      <c r="S1" s="75"/>
      <c r="T1" s="75"/>
      <c r="U1" s="75"/>
      <c r="V1" s="96"/>
    </row>
    <row r="2" spans="1:22" ht="12" customHeight="1">
      <c r="A2" s="106"/>
      <c r="B2" s="108"/>
      <c r="C2" s="109"/>
      <c r="D2" s="105"/>
      <c r="F2" s="18"/>
      <c r="G2" s="123"/>
      <c r="H2" s="124"/>
      <c r="I2" s="48"/>
      <c r="J2" s="49"/>
      <c r="K2" s="49"/>
      <c r="L2" s="49"/>
      <c r="M2" s="49"/>
      <c r="N2" s="48"/>
      <c r="O2" s="48"/>
      <c r="P2" s="48"/>
      <c r="Q2" s="48"/>
      <c r="R2" s="101"/>
      <c r="S2" s="57"/>
      <c r="T2" s="57"/>
      <c r="U2" s="57"/>
      <c r="V2" s="102"/>
    </row>
    <row r="3" spans="1:22" ht="10.5" customHeight="1">
      <c r="A3" s="109" t="s">
        <v>1</v>
      </c>
      <c r="B3" s="105" t="str">
        <f>O48</f>
        <v xml:space="preserve"> </v>
      </c>
      <c r="C3" s="109" t="s">
        <v>6</v>
      </c>
      <c r="D3" s="107">
        <f>B8+B10+D1</f>
        <v>185</v>
      </c>
      <c r="F3" s="34" t="s">
        <v>47</v>
      </c>
      <c r="G3" s="34"/>
      <c r="H3" s="34"/>
      <c r="I3" s="34" t="s">
        <v>34</v>
      </c>
      <c r="J3" s="100"/>
      <c r="K3" s="100"/>
      <c r="L3" s="100"/>
      <c r="M3" s="100"/>
      <c r="N3" s="34" t="s">
        <v>35</v>
      </c>
      <c r="O3" s="34"/>
      <c r="P3" s="34"/>
      <c r="Q3" s="34"/>
      <c r="R3" s="74" t="s">
        <v>36</v>
      </c>
      <c r="S3" s="75"/>
      <c r="T3" s="75"/>
      <c r="U3" s="75"/>
      <c r="V3" s="96"/>
    </row>
    <row r="4" spans="1:22" ht="12" customHeight="1">
      <c r="A4" s="109"/>
      <c r="B4" s="108"/>
      <c r="C4" s="109"/>
      <c r="D4" s="105"/>
      <c r="F4" s="48"/>
      <c r="G4" s="110"/>
      <c r="H4" s="110"/>
      <c r="I4" s="125"/>
      <c r="J4" s="126"/>
      <c r="K4" s="126"/>
      <c r="L4" s="126"/>
      <c r="M4" s="126"/>
      <c r="N4" s="62"/>
      <c r="O4" s="63"/>
      <c r="P4" s="127"/>
      <c r="Q4" s="128"/>
      <c r="R4" s="62"/>
      <c r="S4" s="63"/>
      <c r="T4" s="4" t="str">
        <f>IF(R4&gt;0,R4/60," ")</f>
        <v xml:space="preserve"> </v>
      </c>
      <c r="U4" s="14"/>
      <c r="V4" s="5" t="str">
        <f>IF(U4&gt;0,U4/60," ")</f>
        <v xml:space="preserve"> </v>
      </c>
    </row>
    <row r="5" spans="1:22">
      <c r="B5" s="1"/>
      <c r="C5" s="1" t="s">
        <v>42</v>
      </c>
      <c r="D5" s="1"/>
      <c r="F5" s="6" t="s">
        <v>27</v>
      </c>
      <c r="G5" s="86" t="s">
        <v>28</v>
      </c>
      <c r="H5" s="86"/>
      <c r="I5" s="22">
        <f>ROUND(((G7)-G2)/1500,0)</f>
        <v>0</v>
      </c>
      <c r="J5" s="82"/>
      <c r="K5" s="83"/>
      <c r="L5" s="80" t="s">
        <v>46</v>
      </c>
      <c r="M5" s="81"/>
      <c r="N5" s="86" t="s">
        <v>29</v>
      </c>
      <c r="O5" s="86"/>
      <c r="P5" s="86"/>
      <c r="Q5" s="32"/>
      <c r="R5" s="23" t="s">
        <v>30</v>
      </c>
      <c r="S5" s="24">
        <v>0</v>
      </c>
      <c r="T5" s="120" t="s">
        <v>31</v>
      </c>
      <c r="U5" s="121"/>
      <c r="V5" s="122"/>
    </row>
    <row r="6" spans="1:22">
      <c r="A6" s="3" t="s">
        <v>2</v>
      </c>
      <c r="B6" s="1"/>
      <c r="D6" s="1"/>
      <c r="F6" s="27" t="s">
        <v>48</v>
      </c>
      <c r="G6" s="84"/>
      <c r="H6" s="84"/>
      <c r="I6" s="84"/>
      <c r="J6" s="25" t="s">
        <v>50</v>
      </c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</row>
    <row r="7" spans="1:22" ht="12.75" customHeight="1">
      <c r="B7" s="1"/>
      <c r="D7" s="1"/>
      <c r="F7" s="27" t="s">
        <v>49</v>
      </c>
      <c r="G7" s="84"/>
      <c r="H7" s="84"/>
      <c r="I7" s="84"/>
      <c r="J7" s="25" t="s">
        <v>51</v>
      </c>
      <c r="K7" s="84"/>
      <c r="L7" s="84"/>
      <c r="M7" s="84"/>
      <c r="N7" s="84"/>
      <c r="O7" s="84"/>
      <c r="P7" s="84"/>
      <c r="Q7" s="84"/>
      <c r="R7" s="84"/>
      <c r="S7" s="26" t="s">
        <v>52</v>
      </c>
      <c r="T7" s="142"/>
      <c r="U7" s="142"/>
      <c r="V7" s="143"/>
    </row>
    <row r="8" spans="1:22">
      <c r="A8" s="3" t="s">
        <v>3</v>
      </c>
      <c r="B8" s="2">
        <f>SUM(B6,B3,B1)</f>
        <v>0</v>
      </c>
      <c r="C8" s="3" t="s">
        <v>7</v>
      </c>
      <c r="D8" s="1"/>
      <c r="F8" s="7" t="s">
        <v>54</v>
      </c>
      <c r="G8" s="145"/>
      <c r="H8" s="145"/>
      <c r="I8" s="145"/>
      <c r="J8" s="145"/>
      <c r="K8" s="145"/>
      <c r="L8" s="145"/>
      <c r="M8" s="145"/>
      <c r="N8" s="28" t="s">
        <v>53</v>
      </c>
      <c r="O8" s="140"/>
      <c r="P8" s="140"/>
      <c r="Q8" s="140"/>
      <c r="R8" s="140"/>
      <c r="S8" s="140"/>
      <c r="T8" s="140"/>
      <c r="U8" s="140"/>
      <c r="V8" s="141"/>
    </row>
    <row r="9" spans="1:22" ht="10.5" customHeight="1">
      <c r="B9" s="1"/>
      <c r="D9" s="1"/>
      <c r="F9" s="34" t="s">
        <v>23</v>
      </c>
      <c r="G9" s="34"/>
      <c r="H9" s="34"/>
      <c r="I9" s="34" t="s">
        <v>47</v>
      </c>
      <c r="J9" s="100"/>
      <c r="K9" s="100"/>
      <c r="L9" s="34" t="s">
        <v>24</v>
      </c>
      <c r="M9" s="35"/>
      <c r="N9" s="35"/>
      <c r="O9" s="35"/>
      <c r="P9" s="35"/>
      <c r="Q9" s="34" t="s">
        <v>25</v>
      </c>
      <c r="R9" s="35"/>
      <c r="S9" s="35"/>
      <c r="T9" s="34" t="s">
        <v>26</v>
      </c>
      <c r="U9" s="35"/>
      <c r="V9" s="35"/>
    </row>
    <row r="10" spans="1:22" ht="12" customHeight="1">
      <c r="A10" s="3" t="s">
        <v>4</v>
      </c>
      <c r="B10" s="1">
        <f>IF(B8&gt;1250,0.1*B8,125)</f>
        <v>125</v>
      </c>
      <c r="C10" s="3" t="s">
        <v>8</v>
      </c>
      <c r="D10" s="2">
        <f>D8-D3</f>
        <v>-185</v>
      </c>
      <c r="F10" s="18"/>
      <c r="G10" s="57"/>
      <c r="H10" s="58"/>
      <c r="I10" s="98"/>
      <c r="J10" s="129"/>
      <c r="K10" s="129"/>
      <c r="L10" s="48"/>
      <c r="M10" s="49"/>
      <c r="N10" s="49"/>
      <c r="O10" s="49"/>
      <c r="P10" s="49"/>
      <c r="Q10" s="50"/>
      <c r="R10" s="51"/>
      <c r="S10" s="52"/>
      <c r="T10" s="50"/>
      <c r="U10" s="51"/>
      <c r="V10" s="52"/>
    </row>
    <row r="11" spans="1:22" ht="9" customHeight="1">
      <c r="A11" s="111" t="s">
        <v>43</v>
      </c>
      <c r="B11" s="1"/>
      <c r="C11" s="111" t="s">
        <v>44</v>
      </c>
      <c r="F11" s="131" t="s">
        <v>10</v>
      </c>
      <c r="G11" s="132"/>
      <c r="H11" s="8" t="s">
        <v>11</v>
      </c>
      <c r="I11" s="144" t="s">
        <v>13</v>
      </c>
      <c r="J11" s="38" t="s">
        <v>14</v>
      </c>
      <c r="K11" s="135"/>
      <c r="L11" s="38" t="s">
        <v>15</v>
      </c>
      <c r="M11" s="135"/>
      <c r="N11" s="8" t="s">
        <v>16</v>
      </c>
      <c r="O11" s="136" t="s">
        <v>18</v>
      </c>
      <c r="P11" s="137"/>
      <c r="Q11" s="8" t="s">
        <v>19</v>
      </c>
      <c r="R11" s="38" t="s">
        <v>21</v>
      </c>
      <c r="S11" s="39"/>
      <c r="T11" s="74" t="s">
        <v>22</v>
      </c>
      <c r="U11" s="75"/>
      <c r="V11" s="76"/>
    </row>
    <row r="12" spans="1:22" ht="9" customHeight="1">
      <c r="A12" s="111"/>
      <c r="C12" s="111"/>
      <c r="F12" s="133"/>
      <c r="G12" s="134"/>
      <c r="H12" s="8" t="s">
        <v>12</v>
      </c>
      <c r="I12" s="144"/>
      <c r="J12" s="40"/>
      <c r="K12" s="41"/>
      <c r="L12" s="40"/>
      <c r="M12" s="41"/>
      <c r="N12" s="8" t="s">
        <v>17</v>
      </c>
      <c r="O12" s="138"/>
      <c r="P12" s="139"/>
      <c r="Q12" s="8" t="s">
        <v>20</v>
      </c>
      <c r="R12" s="40"/>
      <c r="S12" s="41"/>
      <c r="T12" s="77"/>
      <c r="U12" s="78"/>
      <c r="V12" s="79"/>
    </row>
    <row r="13" spans="1:22" ht="9.75" customHeight="1">
      <c r="C13" s="9"/>
      <c r="F13" s="53"/>
      <c r="G13" s="19"/>
      <c r="H13" s="15"/>
      <c r="I13" s="55"/>
      <c r="J13" s="10" t="str">
        <f>IF(I13&gt;0,ROUND(L13/60*R13,0)," ")</f>
        <v xml:space="preserve"> </v>
      </c>
      <c r="K13" s="10" t="str">
        <f>IF(I13&gt;0,J14-J13," ")</f>
        <v xml:space="preserve"> </v>
      </c>
      <c r="L13" s="11" t="str">
        <f>IF(I5&gt;0,I5," ")</f>
        <v xml:space="preserve"> </v>
      </c>
      <c r="M13" s="10" t="str">
        <f>IF(I13&gt;0,ROUND(K13/R14*60,0)," ")</f>
        <v xml:space="preserve"> </v>
      </c>
      <c r="N13" s="16"/>
      <c r="O13" s="10" t="str">
        <f>IF(I13&gt;0,ROUNDUP(L13/60*$R$4,0)," ")</f>
        <v xml:space="preserve"> </v>
      </c>
      <c r="P13" s="10" t="str">
        <f>IF(I13&gt;0,ROUNDUP(M13/60*U4,0)," ")</f>
        <v xml:space="preserve"> </v>
      </c>
      <c r="Q13" s="10" t="str">
        <f>IF(I13&gt;0,D8-D1-O14," ")</f>
        <v xml:space="preserve"> </v>
      </c>
      <c r="R13" s="36" t="str">
        <f>IF(I13&gt;0,ROUND($N$4-COS((I13-$Q$5)*PI()/180)*$S$5,0)," ")</f>
        <v xml:space="preserve"> </v>
      </c>
      <c r="S13" s="37"/>
      <c r="T13" s="42"/>
      <c r="U13" s="43"/>
      <c r="V13" s="44"/>
    </row>
    <row r="14" spans="1:22" ht="9.75" customHeight="1">
      <c r="F14" s="54"/>
      <c r="G14" s="31"/>
      <c r="H14" s="15"/>
      <c r="I14" s="56"/>
      <c r="J14" s="72"/>
      <c r="K14" s="73"/>
      <c r="L14" s="130" t="str">
        <f>IF(I13&gt;0,L13+M13," ")</f>
        <v xml:space="preserve"> </v>
      </c>
      <c r="M14" s="37"/>
      <c r="N14" s="10"/>
      <c r="O14" s="36" t="str">
        <f>IF(I13&gt;0,O13+P13," ")</f>
        <v xml:space="preserve"> </v>
      </c>
      <c r="P14" s="37"/>
      <c r="Q14" s="10"/>
      <c r="R14" s="36" t="str">
        <f>IF(I13&gt;0,ROUND($P$4-COS((I13-$Q$5)*PI()/180)*$S$5,0)," ")</f>
        <v xml:space="preserve"> </v>
      </c>
      <c r="S14" s="37"/>
      <c r="T14" s="45"/>
      <c r="U14" s="46"/>
      <c r="V14" s="47"/>
    </row>
    <row r="15" spans="1:22" ht="9.75" customHeight="1">
      <c r="F15" s="53"/>
      <c r="G15" s="19"/>
      <c r="H15" s="15"/>
      <c r="I15" s="55"/>
      <c r="J15" s="88"/>
      <c r="K15" s="89"/>
      <c r="L15" s="64" t="str">
        <f>IF(I15&gt;0,ROUND(J15/R15*60,0)," ")</f>
        <v xml:space="preserve"> </v>
      </c>
      <c r="M15" s="65"/>
      <c r="N15" s="10"/>
      <c r="O15" s="64" t="str">
        <f>IF(I15&gt;0,ROUNDUP(L15/60*$U$4,0)," ")</f>
        <v xml:space="preserve"> </v>
      </c>
      <c r="P15" s="65"/>
      <c r="Q15" s="10" t="str">
        <f>IF(I15&gt;0,Q13-O15," ")</f>
        <v xml:space="preserve"> </v>
      </c>
      <c r="R15" s="64" t="str">
        <f>IF(I15&gt;0,ROUND($P$4-COS((I15-$Q$5)*PI()/180)*$S$5,0)," ")</f>
        <v xml:space="preserve"> </v>
      </c>
      <c r="S15" s="92"/>
      <c r="T15" s="42"/>
      <c r="U15" s="43"/>
      <c r="V15" s="44"/>
    </row>
    <row r="16" spans="1:22" ht="9.75" customHeight="1">
      <c r="A16" s="112" t="s">
        <v>45</v>
      </c>
      <c r="B16" s="113"/>
      <c r="C16" s="113"/>
      <c r="F16" s="54"/>
      <c r="G16" s="31"/>
      <c r="H16" s="15"/>
      <c r="I16" s="56"/>
      <c r="J16" s="90"/>
      <c r="K16" s="91"/>
      <c r="L16" s="66"/>
      <c r="M16" s="67"/>
      <c r="N16" s="10"/>
      <c r="O16" s="66"/>
      <c r="P16" s="67"/>
      <c r="Q16" s="10"/>
      <c r="R16" s="66"/>
      <c r="S16" s="67"/>
      <c r="T16" s="45"/>
      <c r="U16" s="46"/>
      <c r="V16" s="47"/>
    </row>
    <row r="17" spans="1:22" ht="9.75" customHeight="1">
      <c r="A17" s="112"/>
      <c r="B17" s="113"/>
      <c r="C17" s="113"/>
      <c r="F17" s="53"/>
      <c r="G17" s="19"/>
      <c r="H17" s="15"/>
      <c r="I17" s="55"/>
      <c r="J17" s="88"/>
      <c r="K17" s="89"/>
      <c r="L17" s="64" t="str">
        <f>IF(I17&gt;0,ROUND(J17/R17*60,0)," ")</f>
        <v xml:space="preserve"> </v>
      </c>
      <c r="M17" s="65"/>
      <c r="N17" s="10"/>
      <c r="O17" s="64" t="str">
        <f>IF(I17&gt;0,ROUNDUP(L17/60*$U$4,0)," ")</f>
        <v xml:space="preserve"> </v>
      </c>
      <c r="P17" s="65"/>
      <c r="Q17" s="10" t="str">
        <f>IF(I17&gt;0,Q15-O17," ")</f>
        <v xml:space="preserve"> </v>
      </c>
      <c r="R17" s="64" t="str">
        <f>IF(I17&gt;0,ROUND($P$4-COS((I17-$Q$5)*PI()/180)*$S$5,0)," ")</f>
        <v xml:space="preserve"> </v>
      </c>
      <c r="S17" s="92"/>
      <c r="T17" s="114"/>
      <c r="U17" s="115"/>
      <c r="V17" s="116"/>
    </row>
    <row r="18" spans="1:22" ht="9.75" customHeight="1">
      <c r="F18" s="54"/>
      <c r="G18" s="30"/>
      <c r="H18" s="15"/>
      <c r="I18" s="56"/>
      <c r="J18" s="90"/>
      <c r="K18" s="91"/>
      <c r="L18" s="66"/>
      <c r="M18" s="67"/>
      <c r="N18" s="10"/>
      <c r="O18" s="66"/>
      <c r="P18" s="67"/>
      <c r="Q18" s="10"/>
      <c r="R18" s="66"/>
      <c r="S18" s="67"/>
      <c r="T18" s="117"/>
      <c r="U18" s="118"/>
      <c r="V18" s="119"/>
    </row>
    <row r="19" spans="1:22" ht="9.75" customHeight="1">
      <c r="F19" s="53"/>
      <c r="G19" s="19"/>
      <c r="H19" s="15"/>
      <c r="I19" s="55"/>
      <c r="J19" s="88"/>
      <c r="K19" s="89"/>
      <c r="L19" s="64" t="str">
        <f>IF(I19&gt;0,ROUND(J19/R19*60,0)," ")</f>
        <v xml:space="preserve"> </v>
      </c>
      <c r="M19" s="65"/>
      <c r="N19" s="10"/>
      <c r="O19" s="64" t="str">
        <f>IF(I19&gt;0,ROUNDUP(L19/60*$U$4,0)," ")</f>
        <v xml:space="preserve"> </v>
      </c>
      <c r="P19" s="65"/>
      <c r="Q19" s="10" t="str">
        <f>IF(I19&gt;0,Q17-O19," ")</f>
        <v xml:space="preserve"> </v>
      </c>
      <c r="R19" s="64" t="str">
        <f>IF(I19&gt;0,ROUND($P$4-COS((I19-$Q$5)*PI()/180)*$S$5,0)," ")</f>
        <v xml:space="preserve"> </v>
      </c>
      <c r="S19" s="92"/>
      <c r="T19" s="42"/>
      <c r="U19" s="43"/>
      <c r="V19" s="44"/>
    </row>
    <row r="20" spans="1:22" ht="9.75" customHeight="1">
      <c r="F20" s="54"/>
      <c r="G20" s="33"/>
      <c r="H20" s="15"/>
      <c r="I20" s="56"/>
      <c r="J20" s="90"/>
      <c r="K20" s="91"/>
      <c r="L20" s="66"/>
      <c r="M20" s="67"/>
      <c r="N20" s="10"/>
      <c r="O20" s="66"/>
      <c r="P20" s="67"/>
      <c r="Q20" s="10"/>
      <c r="R20" s="66"/>
      <c r="S20" s="67"/>
      <c r="T20" s="45"/>
      <c r="U20" s="46"/>
      <c r="V20" s="47"/>
    </row>
    <row r="21" spans="1:22" ht="9.75" customHeight="1">
      <c r="F21" s="53"/>
      <c r="G21" s="19"/>
      <c r="H21" s="15"/>
      <c r="I21" s="55"/>
      <c r="J21" s="88"/>
      <c r="K21" s="89"/>
      <c r="L21" s="64" t="str">
        <f>IF(I21&gt;0,ROUND(J21/R21*60,0)," ")</f>
        <v xml:space="preserve"> </v>
      </c>
      <c r="M21" s="65"/>
      <c r="N21" s="10"/>
      <c r="O21" s="64" t="str">
        <f>IF(I21&gt;0,ROUNDUP(L21/60*$U$4,0)," ")</f>
        <v xml:space="preserve"> </v>
      </c>
      <c r="P21" s="65"/>
      <c r="Q21" s="10" t="str">
        <f>IF(I21&gt;0,Q19-O21," ")</f>
        <v xml:space="preserve"> </v>
      </c>
      <c r="R21" s="64" t="str">
        <f>IF(I21&gt;0,ROUND($P$4-COS((I21-$Q$5)*PI()/180)*$S$5,0)," ")</f>
        <v xml:space="preserve"> </v>
      </c>
      <c r="S21" s="92"/>
      <c r="T21" s="114"/>
      <c r="U21" s="115"/>
      <c r="V21" s="116"/>
    </row>
    <row r="22" spans="1:22" ht="9.75" customHeight="1">
      <c r="F22" s="54"/>
      <c r="G22" s="30"/>
      <c r="H22" s="15"/>
      <c r="I22" s="56"/>
      <c r="J22" s="90"/>
      <c r="K22" s="91"/>
      <c r="L22" s="66"/>
      <c r="M22" s="67"/>
      <c r="N22" s="10"/>
      <c r="O22" s="66"/>
      <c r="P22" s="67"/>
      <c r="Q22" s="10"/>
      <c r="R22" s="66"/>
      <c r="S22" s="67"/>
      <c r="T22" s="117"/>
      <c r="U22" s="118"/>
      <c r="V22" s="119"/>
    </row>
    <row r="23" spans="1:22" ht="9.75" customHeight="1">
      <c r="F23" s="53"/>
      <c r="G23" s="19"/>
      <c r="H23" s="15"/>
      <c r="I23" s="55"/>
      <c r="J23" s="88"/>
      <c r="K23" s="89"/>
      <c r="L23" s="64" t="str">
        <f>IF(I23&gt;0,ROUND(J23/R23*60,0)," ")</f>
        <v xml:space="preserve"> </v>
      </c>
      <c r="M23" s="65"/>
      <c r="N23" s="10"/>
      <c r="O23" s="64" t="str">
        <f>IF(I23&gt;0,ROUNDUP(L23/60*$U$4,0)," ")</f>
        <v xml:space="preserve"> </v>
      </c>
      <c r="P23" s="65"/>
      <c r="Q23" s="10" t="str">
        <f>IF(I23&gt;0,Q21-O23," ")</f>
        <v xml:space="preserve"> </v>
      </c>
      <c r="R23" s="64" t="str">
        <f>IF(I23&gt;0,ROUND($P$4-COS((I23-$Q$5)*PI()/180)*$S$5,0)," ")</f>
        <v xml:space="preserve"> </v>
      </c>
      <c r="S23" s="92"/>
      <c r="T23" s="42"/>
      <c r="U23" s="43"/>
      <c r="V23" s="44"/>
    </row>
    <row r="24" spans="1:22" ht="9.75" customHeight="1">
      <c r="F24" s="54"/>
      <c r="G24" s="30"/>
      <c r="H24" s="15"/>
      <c r="I24" s="56"/>
      <c r="J24" s="90"/>
      <c r="K24" s="91"/>
      <c r="L24" s="66"/>
      <c r="M24" s="67"/>
      <c r="N24" s="10"/>
      <c r="O24" s="66"/>
      <c r="P24" s="67"/>
      <c r="Q24" s="10"/>
      <c r="R24" s="66"/>
      <c r="S24" s="67"/>
      <c r="T24" s="45"/>
      <c r="U24" s="46"/>
      <c r="V24" s="47"/>
    </row>
    <row r="25" spans="1:22" ht="9.75" customHeight="1">
      <c r="F25" s="53"/>
      <c r="G25" s="19"/>
      <c r="H25" s="15"/>
      <c r="I25" s="55"/>
      <c r="J25" s="88"/>
      <c r="K25" s="89"/>
      <c r="L25" s="64" t="str">
        <f>IF(I25&gt;0,ROUND(J25/R25*60,0)," ")</f>
        <v xml:space="preserve"> </v>
      </c>
      <c r="M25" s="65"/>
      <c r="N25" s="10"/>
      <c r="O25" s="64" t="str">
        <f>IF(I25&gt;0,ROUNDUP(L25/60*$U$4,0)," ")</f>
        <v xml:space="preserve"> </v>
      </c>
      <c r="P25" s="65"/>
      <c r="Q25" s="10" t="str">
        <f>IF(I25&gt;0,Q23-O25," ")</f>
        <v xml:space="preserve"> </v>
      </c>
      <c r="R25" s="64" t="str">
        <f>IF(I25&gt;0,ROUND($P$4-COS((I25-$Q$5)*PI()/180)*$S$5,0)," ")</f>
        <v xml:space="preserve"> </v>
      </c>
      <c r="S25" s="92"/>
      <c r="T25" s="42"/>
      <c r="U25" s="43"/>
      <c r="V25" s="44"/>
    </row>
    <row r="26" spans="1:22" ht="9.75" customHeight="1">
      <c r="F26" s="54"/>
      <c r="G26" s="30"/>
      <c r="H26" s="15"/>
      <c r="I26" s="56"/>
      <c r="J26" s="90"/>
      <c r="K26" s="91"/>
      <c r="L26" s="66"/>
      <c r="M26" s="67"/>
      <c r="N26" s="10"/>
      <c r="O26" s="66"/>
      <c r="P26" s="67"/>
      <c r="Q26" s="10"/>
      <c r="R26" s="66"/>
      <c r="S26" s="67"/>
      <c r="T26" s="45"/>
      <c r="U26" s="46"/>
      <c r="V26" s="47"/>
    </row>
    <row r="27" spans="1:22" ht="9.75" customHeight="1">
      <c r="F27" s="53"/>
      <c r="G27" s="19"/>
      <c r="H27" s="15"/>
      <c r="I27" s="55"/>
      <c r="J27" s="88"/>
      <c r="K27" s="89"/>
      <c r="L27" s="64" t="str">
        <f>IF(I27&gt;0,ROUND(J27/R27*60,0)," ")</f>
        <v xml:space="preserve"> </v>
      </c>
      <c r="M27" s="65"/>
      <c r="N27" s="10"/>
      <c r="O27" s="64" t="str">
        <f>IF(I27&gt;0,ROUNDUP(L27/60*$U$4,0)," ")</f>
        <v xml:space="preserve"> </v>
      </c>
      <c r="P27" s="65"/>
      <c r="Q27" s="10" t="str">
        <f>IF(I27&gt;0,Q25-O27," ")</f>
        <v xml:space="preserve"> </v>
      </c>
      <c r="R27" s="64" t="str">
        <f>IF(I27&gt;0,ROUND($P$4-COS((I27-$Q$5)*PI()/180)*$S$5,0)," ")</f>
        <v xml:space="preserve"> </v>
      </c>
      <c r="S27" s="92"/>
      <c r="T27" s="42"/>
      <c r="U27" s="43"/>
      <c r="V27" s="44"/>
    </row>
    <row r="28" spans="1:22" ht="9.75" customHeight="1">
      <c r="F28" s="54"/>
      <c r="G28" s="20"/>
      <c r="H28" s="15"/>
      <c r="I28" s="56"/>
      <c r="J28" s="90"/>
      <c r="K28" s="91"/>
      <c r="L28" s="66"/>
      <c r="M28" s="67"/>
      <c r="N28" s="10"/>
      <c r="O28" s="66"/>
      <c r="P28" s="67"/>
      <c r="Q28" s="10"/>
      <c r="R28" s="66"/>
      <c r="S28" s="67"/>
      <c r="T28" s="45"/>
      <c r="U28" s="46"/>
      <c r="V28" s="47"/>
    </row>
    <row r="29" spans="1:22" ht="9.75" customHeight="1">
      <c r="F29" s="53"/>
      <c r="G29" s="19"/>
      <c r="H29" s="15"/>
      <c r="I29" s="55"/>
      <c r="J29" s="88"/>
      <c r="K29" s="89"/>
      <c r="L29" s="64" t="str">
        <f>IF(I29&gt;0,ROUND(J29/R29*60,0)," ")</f>
        <v xml:space="preserve"> </v>
      </c>
      <c r="M29" s="65"/>
      <c r="N29" s="10"/>
      <c r="O29" s="64" t="str">
        <f>IF(I29&gt;0,ROUNDUP(L29/60*$U$4,0)," ")</f>
        <v xml:space="preserve"> </v>
      </c>
      <c r="P29" s="65"/>
      <c r="Q29" s="10" t="str">
        <f>IF(I29&gt;0,Q27-O29," ")</f>
        <v xml:space="preserve"> </v>
      </c>
      <c r="R29" s="64" t="str">
        <f>IF(I29&gt;0,ROUND($P$4-COS((I29-$Q$5)*PI()/180)*$S$5,0)," ")</f>
        <v xml:space="preserve"> </v>
      </c>
      <c r="S29" s="92"/>
      <c r="T29" s="42"/>
      <c r="U29" s="43"/>
      <c r="V29" s="44"/>
    </row>
    <row r="30" spans="1:22" ht="9.75" customHeight="1">
      <c r="F30" s="54"/>
      <c r="G30" s="20"/>
      <c r="H30" s="15"/>
      <c r="I30" s="56"/>
      <c r="J30" s="90"/>
      <c r="K30" s="91"/>
      <c r="L30" s="66"/>
      <c r="M30" s="67"/>
      <c r="N30" s="10"/>
      <c r="O30" s="66"/>
      <c r="P30" s="67"/>
      <c r="Q30" s="10"/>
      <c r="R30" s="66"/>
      <c r="S30" s="67"/>
      <c r="T30" s="45"/>
      <c r="U30" s="46"/>
      <c r="V30" s="47"/>
    </row>
    <row r="31" spans="1:22" ht="9.75" customHeight="1">
      <c r="F31" s="53"/>
      <c r="G31" s="19"/>
      <c r="H31" s="15"/>
      <c r="I31" s="55"/>
      <c r="J31" s="88"/>
      <c r="K31" s="89"/>
      <c r="L31" s="64" t="str">
        <f>IF(I31&gt;0,ROUND(J31/R31*60,0)," ")</f>
        <v xml:space="preserve"> </v>
      </c>
      <c r="M31" s="65"/>
      <c r="N31" s="10"/>
      <c r="O31" s="64" t="str">
        <f>IF(I31&gt;0,ROUNDUP(L31/60*$U$4,0)," ")</f>
        <v xml:space="preserve"> </v>
      </c>
      <c r="P31" s="65"/>
      <c r="Q31" s="10" t="str">
        <f>IF(I31&gt;0,Q29-O31," ")</f>
        <v xml:space="preserve"> </v>
      </c>
      <c r="R31" s="64" t="str">
        <f>IF(I31&gt;0,ROUND($P$4-COS((I31-$Q$5)*PI()/180)*$S$5,0)," ")</f>
        <v xml:space="preserve"> </v>
      </c>
      <c r="S31" s="92"/>
      <c r="T31" s="42"/>
      <c r="U31" s="43"/>
      <c r="V31" s="44"/>
    </row>
    <row r="32" spans="1:22" ht="9.75" customHeight="1">
      <c r="F32" s="54"/>
      <c r="G32" s="20"/>
      <c r="H32" s="15"/>
      <c r="I32" s="56"/>
      <c r="J32" s="90"/>
      <c r="K32" s="91"/>
      <c r="L32" s="66"/>
      <c r="M32" s="67"/>
      <c r="N32" s="10"/>
      <c r="O32" s="66"/>
      <c r="P32" s="67"/>
      <c r="Q32" s="10"/>
      <c r="R32" s="66"/>
      <c r="S32" s="67"/>
      <c r="T32" s="45"/>
      <c r="U32" s="46"/>
      <c r="V32" s="47"/>
    </row>
    <row r="33" spans="6:22" ht="9.75" customHeight="1">
      <c r="F33" s="53"/>
      <c r="G33" s="19"/>
      <c r="H33" s="15"/>
      <c r="I33" s="55"/>
      <c r="J33" s="88"/>
      <c r="K33" s="89"/>
      <c r="L33" s="64" t="str">
        <f>IF(I33&gt;0,ROUND(J33/R33*60,0)," ")</f>
        <v xml:space="preserve"> </v>
      </c>
      <c r="M33" s="65"/>
      <c r="N33" s="10"/>
      <c r="O33" s="64" t="str">
        <f>IF(I33&gt;0,ROUNDUP(L33/60*$U$4,0)," ")</f>
        <v xml:space="preserve"> </v>
      </c>
      <c r="P33" s="65"/>
      <c r="Q33" s="10" t="str">
        <f>IF(I33&gt;0,Q31-O33," ")</f>
        <v xml:space="preserve"> </v>
      </c>
      <c r="R33" s="64" t="str">
        <f>IF(I33&gt;0,ROUND($P$4-COS((I33-$Q$5)*PI()/180)*$S$5,0)," ")</f>
        <v xml:space="preserve"> </v>
      </c>
      <c r="S33" s="92"/>
      <c r="T33" s="42"/>
      <c r="U33" s="43"/>
      <c r="V33" s="44"/>
    </row>
    <row r="34" spans="6:22" ht="9.75" customHeight="1">
      <c r="F34" s="54"/>
      <c r="G34" s="20"/>
      <c r="H34" s="15"/>
      <c r="I34" s="56"/>
      <c r="J34" s="90"/>
      <c r="K34" s="91"/>
      <c r="L34" s="66"/>
      <c r="M34" s="67"/>
      <c r="N34" s="10"/>
      <c r="O34" s="66"/>
      <c r="P34" s="67"/>
      <c r="Q34" s="10"/>
      <c r="R34" s="66"/>
      <c r="S34" s="67"/>
      <c r="T34" s="45"/>
      <c r="U34" s="46"/>
      <c r="V34" s="47"/>
    </row>
    <row r="35" spans="6:22" ht="9.75" customHeight="1">
      <c r="F35" s="53"/>
      <c r="G35" s="19"/>
      <c r="H35" s="15"/>
      <c r="I35" s="55"/>
      <c r="J35" s="88"/>
      <c r="K35" s="89"/>
      <c r="L35" s="64" t="str">
        <f>IF(I35&gt;0,ROUND(J35/R35*60,0)," ")</f>
        <v xml:space="preserve"> </v>
      </c>
      <c r="M35" s="65"/>
      <c r="N35" s="10"/>
      <c r="O35" s="64" t="str">
        <f>IF(I35&gt;0,ROUNDUP(L35/60*$U$4,0)," ")</f>
        <v xml:space="preserve"> </v>
      </c>
      <c r="P35" s="65"/>
      <c r="Q35" s="10" t="str">
        <f>IF(I35&gt;0,Q33-O35," ")</f>
        <v xml:space="preserve"> </v>
      </c>
      <c r="R35" s="64" t="str">
        <f>IF(I35&gt;0,ROUND($P$4-COS((I35-$Q$5)*PI()/180)*$S$5,0)," ")</f>
        <v xml:space="preserve"> </v>
      </c>
      <c r="S35" s="92"/>
      <c r="T35" s="42"/>
      <c r="U35" s="43"/>
      <c r="V35" s="44"/>
    </row>
    <row r="36" spans="6:22" ht="9.75" customHeight="1">
      <c r="F36" s="54"/>
      <c r="G36" s="20"/>
      <c r="H36" s="15"/>
      <c r="I36" s="56"/>
      <c r="J36" s="90"/>
      <c r="K36" s="91"/>
      <c r="L36" s="66"/>
      <c r="M36" s="67"/>
      <c r="N36" s="10"/>
      <c r="O36" s="66"/>
      <c r="P36" s="67"/>
      <c r="Q36" s="10"/>
      <c r="R36" s="66"/>
      <c r="S36" s="67"/>
      <c r="T36" s="45"/>
      <c r="U36" s="46"/>
      <c r="V36" s="47"/>
    </row>
    <row r="37" spans="6:22" ht="9.75" customHeight="1">
      <c r="F37" s="59" t="s">
        <v>37</v>
      </c>
      <c r="G37" s="59"/>
      <c r="H37" s="60"/>
      <c r="I37" s="61"/>
      <c r="J37" s="59" t="str">
        <f>IF(I13&gt;0,SUM(J15:K36)+J14," ")</f>
        <v xml:space="preserve"> </v>
      </c>
      <c r="K37" s="59"/>
      <c r="L37" s="93" t="str">
        <f>IF(I13&gt;0,SUM(L15:M36,L14)," ")</f>
        <v xml:space="preserve"> </v>
      </c>
      <c r="M37" s="59"/>
      <c r="N37" s="12"/>
      <c r="O37" s="93" t="str">
        <f>IF(I13&gt;0,SUM(O15:P36,O14)," ")</f>
        <v xml:space="preserve"> </v>
      </c>
      <c r="P37" s="59"/>
      <c r="Q37" s="60"/>
      <c r="R37" s="60"/>
      <c r="S37" s="60"/>
      <c r="T37" s="60"/>
      <c r="U37" s="60"/>
      <c r="V37" s="60"/>
    </row>
    <row r="38" spans="6:22" ht="10.5" customHeight="1">
      <c r="F38" s="34" t="s">
        <v>41</v>
      </c>
      <c r="G38" s="34"/>
      <c r="H38" s="34"/>
      <c r="I38" s="34" t="s">
        <v>9</v>
      </c>
      <c r="J38" s="100"/>
      <c r="K38" s="100"/>
      <c r="L38" s="100"/>
      <c r="M38" s="100"/>
      <c r="N38" s="34" t="s">
        <v>38</v>
      </c>
      <c r="O38" s="34"/>
      <c r="P38" s="34"/>
      <c r="Q38" s="34"/>
      <c r="R38" s="74" t="s">
        <v>39</v>
      </c>
      <c r="S38" s="103"/>
      <c r="T38" s="104"/>
      <c r="U38" s="75" t="s">
        <v>40</v>
      </c>
      <c r="V38" s="96"/>
    </row>
    <row r="39" spans="6:22" ht="12" customHeight="1">
      <c r="F39" s="18"/>
      <c r="G39" s="57"/>
      <c r="H39" s="58"/>
      <c r="I39" s="98"/>
      <c r="J39" s="99"/>
      <c r="K39" s="99"/>
      <c r="L39" s="99"/>
      <c r="M39" s="99"/>
      <c r="N39" s="48"/>
      <c r="O39" s="48"/>
      <c r="P39" s="48"/>
      <c r="Q39" s="48"/>
      <c r="R39" s="94" t="str">
        <f>IF(I42&gt;0,ROUNDDOWN(L48/60,0)&amp;"+"&amp;IF((L48-ROUNDDOWN(L48/60,0)*60)&lt;10,0,"")&amp;L48-ROUNDDOWN(L48/60,0)*60," ")</f>
        <v xml:space="preserve"> </v>
      </c>
      <c r="S39" s="95"/>
      <c r="T39" s="79"/>
      <c r="U39" s="97" t="str">
        <f>IF(I13&gt;0,ROUNDDOWN((D8-D1-O37)/U4,0)&amp;"+"&amp;IF(ROUND((((D8-D1-O37)/U4)-(ROUNDDOWN((D8-D1-O37)/U4,0)))*60,0)&lt;10,0,"")&amp;ROUND((((D8-D1-O37)/U4)-(ROUNDDOWN((D8-D1-O37)/U4,0)))*60,0)," ")</f>
        <v xml:space="preserve"> </v>
      </c>
      <c r="V39" s="79"/>
    </row>
    <row r="40" spans="6:22" ht="11.25" customHeight="1">
      <c r="F40" s="34" t="s">
        <v>47</v>
      </c>
      <c r="G40" s="34"/>
      <c r="H40" s="34"/>
      <c r="I40" s="34" t="s">
        <v>24</v>
      </c>
      <c r="J40" s="100"/>
      <c r="K40" s="100"/>
      <c r="L40" s="100"/>
      <c r="M40" s="100"/>
      <c r="N40" s="34" t="s">
        <v>25</v>
      </c>
      <c r="O40" s="34"/>
      <c r="P40" s="34"/>
      <c r="Q40" s="34"/>
      <c r="R40" s="74" t="s">
        <v>26</v>
      </c>
      <c r="S40" s="75"/>
      <c r="T40" s="75"/>
      <c r="U40" s="75"/>
      <c r="V40" s="96"/>
    </row>
    <row r="41" spans="6:22" ht="12" customHeight="1">
      <c r="F41" s="48"/>
      <c r="G41" s="110"/>
      <c r="H41" s="110"/>
      <c r="I41" s="48"/>
      <c r="J41" s="49"/>
      <c r="K41" s="49"/>
      <c r="L41" s="49"/>
      <c r="M41" s="49"/>
      <c r="N41" s="48"/>
      <c r="O41" s="48"/>
      <c r="P41" s="48"/>
      <c r="Q41" s="48"/>
      <c r="R41" s="101"/>
      <c r="S41" s="57"/>
      <c r="T41" s="57"/>
      <c r="U41" s="57"/>
      <c r="V41" s="102"/>
    </row>
    <row r="42" spans="6:22" ht="9.75" customHeight="1">
      <c r="F42" s="53"/>
      <c r="G42" s="19"/>
      <c r="H42" s="15"/>
      <c r="I42" s="55"/>
      <c r="J42" s="88"/>
      <c r="K42" s="89"/>
      <c r="L42" s="64" t="str">
        <f>IF(I42&gt;0,ROUND(J42/R42*60,0)," ")</f>
        <v xml:space="preserve"> </v>
      </c>
      <c r="M42" s="65"/>
      <c r="N42" s="10"/>
      <c r="O42" s="64" t="str">
        <f>IF(I42&gt;0,ROUNDUP(L42/60*$U$4,0)," ")</f>
        <v xml:space="preserve"> </v>
      </c>
      <c r="P42" s="65"/>
      <c r="Q42" s="11" t="str">
        <f>IF(I42&gt;0,D8-D1-O37-O42," ")</f>
        <v xml:space="preserve"> </v>
      </c>
      <c r="R42" s="64" t="str">
        <f>IF(I42&gt;0,ROUND($P$4-COS((I42-$Q$5)*PI()/180)*$S$5,0)," ")</f>
        <v xml:space="preserve"> </v>
      </c>
      <c r="S42" s="92"/>
      <c r="T42" s="42"/>
      <c r="U42" s="43"/>
      <c r="V42" s="44"/>
    </row>
    <row r="43" spans="6:22" ht="9.75" customHeight="1">
      <c r="F43" s="54"/>
      <c r="G43" s="31"/>
      <c r="H43" s="15"/>
      <c r="I43" s="56"/>
      <c r="J43" s="90"/>
      <c r="K43" s="91"/>
      <c r="L43" s="66"/>
      <c r="M43" s="67"/>
      <c r="N43" s="10"/>
      <c r="O43" s="66"/>
      <c r="P43" s="67"/>
      <c r="Q43" s="10"/>
      <c r="R43" s="66"/>
      <c r="S43" s="67"/>
      <c r="T43" s="45"/>
      <c r="U43" s="46"/>
      <c r="V43" s="47"/>
    </row>
    <row r="44" spans="6:22" ht="9.75" customHeight="1">
      <c r="F44" s="53"/>
      <c r="G44" s="19"/>
      <c r="H44" s="17"/>
      <c r="I44" s="87"/>
      <c r="J44" s="88"/>
      <c r="K44" s="89"/>
      <c r="L44" s="64" t="str">
        <f>IF(I44&gt;0,ROUND(J44/R44*60,0)," ")</f>
        <v xml:space="preserve"> </v>
      </c>
      <c r="M44" s="65"/>
      <c r="N44" s="10"/>
      <c r="O44" s="64" t="str">
        <f>IF(I44&gt;0,ROUNDUP(L44/60*$U$4,0)," ")</f>
        <v xml:space="preserve"> </v>
      </c>
      <c r="P44" s="65"/>
      <c r="Q44" s="10" t="str">
        <f>IF(I44&gt;0,Q42-O44," ")</f>
        <v xml:space="preserve"> </v>
      </c>
      <c r="R44" s="64" t="str">
        <f>IF(I44&gt;0,ROUND($P$4-COS((I44-$Q$5)*PI()/180)*$S$5,0)," ")</f>
        <v xml:space="preserve"> </v>
      </c>
      <c r="S44" s="92"/>
      <c r="T44" s="42"/>
      <c r="U44" s="43"/>
      <c r="V44" s="44"/>
    </row>
    <row r="45" spans="6:22" ht="9.75" customHeight="1">
      <c r="F45" s="54"/>
      <c r="G45" s="29"/>
      <c r="H45" s="17"/>
      <c r="I45" s="56"/>
      <c r="J45" s="90"/>
      <c r="K45" s="91"/>
      <c r="L45" s="66"/>
      <c r="M45" s="67"/>
      <c r="N45" s="10"/>
      <c r="O45" s="66"/>
      <c r="P45" s="67"/>
      <c r="Q45" s="10"/>
      <c r="R45" s="66"/>
      <c r="S45" s="67"/>
      <c r="T45" s="45"/>
      <c r="U45" s="46"/>
      <c r="V45" s="47"/>
    </row>
    <row r="46" spans="6:22" ht="9.75" customHeight="1">
      <c r="F46" s="53"/>
      <c r="G46" s="19"/>
      <c r="H46" s="17"/>
      <c r="I46" s="87"/>
      <c r="J46" s="88"/>
      <c r="K46" s="89"/>
      <c r="L46" s="64" t="str">
        <f>IF(I46&gt;0,ROUND(J46/R46*60,0)," ")</f>
        <v xml:space="preserve"> </v>
      </c>
      <c r="M46" s="65"/>
      <c r="N46" s="10"/>
      <c r="O46" s="64" t="str">
        <f>IF(I46&gt;0,ROUNDUP(L46/60*$U$4,0)," ")</f>
        <v xml:space="preserve"> </v>
      </c>
      <c r="P46" s="65"/>
      <c r="Q46" s="11" t="str">
        <f>IF(I46&gt;0,D12-D5-O41-O46," ")</f>
        <v xml:space="preserve"> </v>
      </c>
      <c r="R46" s="68" t="str">
        <f>IF(I46&gt;0,ROUND($P$4-COS((I46-$Q$5)*PI()/180)*$S$5,0)," ")</f>
        <v xml:space="preserve"> </v>
      </c>
      <c r="S46" s="69"/>
      <c r="T46" s="42"/>
      <c r="U46" s="43"/>
      <c r="V46" s="44"/>
    </row>
    <row r="47" spans="6:22" ht="9.75" customHeight="1">
      <c r="F47" s="54"/>
      <c r="G47" s="21"/>
      <c r="H47" s="17"/>
      <c r="I47" s="56"/>
      <c r="J47" s="90"/>
      <c r="K47" s="91"/>
      <c r="L47" s="66"/>
      <c r="M47" s="67"/>
      <c r="N47" s="10"/>
      <c r="O47" s="66"/>
      <c r="P47" s="67"/>
      <c r="Q47" s="10"/>
      <c r="R47" s="70"/>
      <c r="S47" s="71"/>
      <c r="T47" s="45"/>
      <c r="U47" s="46"/>
      <c r="V47" s="47"/>
    </row>
    <row r="48" spans="6:22" ht="12" customHeight="1">
      <c r="F48" s="59" t="s">
        <v>37</v>
      </c>
      <c r="G48" s="59"/>
      <c r="H48" s="60"/>
      <c r="I48" s="61"/>
      <c r="J48" s="59" t="str">
        <f>IF(I42&gt;0,SUM(J42:K47)," ")</f>
        <v xml:space="preserve"> </v>
      </c>
      <c r="K48" s="59"/>
      <c r="L48" s="59" t="str">
        <f>IF(I42&gt;0,SUM(L42:M47)," ")</f>
        <v xml:space="preserve"> </v>
      </c>
      <c r="M48" s="59"/>
      <c r="N48" s="12"/>
      <c r="O48" s="59" t="str">
        <f>IF(I42&gt;0,SUM(O42:P47)," ")</f>
        <v xml:space="preserve"> </v>
      </c>
      <c r="P48" s="59"/>
      <c r="Q48" s="60"/>
      <c r="R48" s="60"/>
      <c r="S48" s="60"/>
      <c r="T48" s="60"/>
      <c r="U48" s="60"/>
      <c r="V48" s="60"/>
    </row>
    <row r="49" ht="9" customHeight="1"/>
  </sheetData>
  <mergeCells count="194">
    <mergeCell ref="O15:P16"/>
    <mergeCell ref="R15:S16"/>
    <mergeCell ref="N2:Q2"/>
    <mergeCell ref="I10:K10"/>
    <mergeCell ref="I13:I14"/>
    <mergeCell ref="O14:P14"/>
    <mergeCell ref="L14:M14"/>
    <mergeCell ref="F11:G12"/>
    <mergeCell ref="J11:K12"/>
    <mergeCell ref="L11:M12"/>
    <mergeCell ref="O11:P12"/>
    <mergeCell ref="I9:K9"/>
    <mergeCell ref="O8:V8"/>
    <mergeCell ref="T7:V7"/>
    <mergeCell ref="L9:P9"/>
    <mergeCell ref="F15:F16"/>
    <mergeCell ref="I15:I16"/>
    <mergeCell ref="F13:F14"/>
    <mergeCell ref="I11:I12"/>
    <mergeCell ref="F9:H9"/>
    <mergeCell ref="G8:M8"/>
    <mergeCell ref="J15:K16"/>
    <mergeCell ref="L15:M16"/>
    <mergeCell ref="T9:V9"/>
    <mergeCell ref="N1:Q1"/>
    <mergeCell ref="T5:V5"/>
    <mergeCell ref="R3:V3"/>
    <mergeCell ref="F4:H4"/>
    <mergeCell ref="F1:H1"/>
    <mergeCell ref="I1:M1"/>
    <mergeCell ref="F3:H3"/>
    <mergeCell ref="I3:M3"/>
    <mergeCell ref="R1:V1"/>
    <mergeCell ref="I2:M2"/>
    <mergeCell ref="G2:H2"/>
    <mergeCell ref="I4:M4"/>
    <mergeCell ref="P4:Q4"/>
    <mergeCell ref="N4:O4"/>
    <mergeCell ref="R2:V2"/>
    <mergeCell ref="N3:Q3"/>
    <mergeCell ref="G5:H5"/>
    <mergeCell ref="F19:F20"/>
    <mergeCell ref="I19:I20"/>
    <mergeCell ref="T19:V20"/>
    <mergeCell ref="F17:F18"/>
    <mergeCell ref="I17:I18"/>
    <mergeCell ref="T17:V18"/>
    <mergeCell ref="J19:K20"/>
    <mergeCell ref="L19:M20"/>
    <mergeCell ref="O19:P20"/>
    <mergeCell ref="R19:S20"/>
    <mergeCell ref="J17:K18"/>
    <mergeCell ref="R17:S18"/>
    <mergeCell ref="R25:S26"/>
    <mergeCell ref="F27:F28"/>
    <mergeCell ref="I27:I28"/>
    <mergeCell ref="T27:V28"/>
    <mergeCell ref="J27:K28"/>
    <mergeCell ref="L27:M28"/>
    <mergeCell ref="O27:P28"/>
    <mergeCell ref="R27:S28"/>
    <mergeCell ref="F21:F22"/>
    <mergeCell ref="I21:I22"/>
    <mergeCell ref="T21:V22"/>
    <mergeCell ref="J21:K22"/>
    <mergeCell ref="R21:S22"/>
    <mergeCell ref="L21:M22"/>
    <mergeCell ref="O21:P22"/>
    <mergeCell ref="F23:F24"/>
    <mergeCell ref="I23:I24"/>
    <mergeCell ref="T23:V24"/>
    <mergeCell ref="J23:K24"/>
    <mergeCell ref="L23:M24"/>
    <mergeCell ref="O23:P24"/>
    <mergeCell ref="R23:S24"/>
    <mergeCell ref="T33:V34"/>
    <mergeCell ref="J33:K34"/>
    <mergeCell ref="L33:M34"/>
    <mergeCell ref="O33:P34"/>
    <mergeCell ref="R33:S34"/>
    <mergeCell ref="T35:V36"/>
    <mergeCell ref="J35:K36"/>
    <mergeCell ref="L35:M36"/>
    <mergeCell ref="O35:P36"/>
    <mergeCell ref="R35:S36"/>
    <mergeCell ref="I38:M38"/>
    <mergeCell ref="N38:Q38"/>
    <mergeCell ref="A1:A2"/>
    <mergeCell ref="B1:B2"/>
    <mergeCell ref="C1:C2"/>
    <mergeCell ref="D1:D2"/>
    <mergeCell ref="A3:A4"/>
    <mergeCell ref="B3:B4"/>
    <mergeCell ref="C3:C4"/>
    <mergeCell ref="L37:M37"/>
    <mergeCell ref="H37:I37"/>
    <mergeCell ref="J37:K37"/>
    <mergeCell ref="A11:A12"/>
    <mergeCell ref="C11:C12"/>
    <mergeCell ref="A16:A17"/>
    <mergeCell ref="B16:C17"/>
    <mergeCell ref="D3:D4"/>
    <mergeCell ref="F35:F36"/>
    <mergeCell ref="I35:I36"/>
    <mergeCell ref="J31:K32"/>
    <mergeCell ref="L31:M32"/>
    <mergeCell ref="O31:P32"/>
    <mergeCell ref="J29:K30"/>
    <mergeCell ref="L29:M30"/>
    <mergeCell ref="O37:P37"/>
    <mergeCell ref="Q37:V37"/>
    <mergeCell ref="T44:V45"/>
    <mergeCell ref="F44:F45"/>
    <mergeCell ref="I44:I45"/>
    <mergeCell ref="J44:K45"/>
    <mergeCell ref="L44:M45"/>
    <mergeCell ref="F42:F43"/>
    <mergeCell ref="I42:I43"/>
    <mergeCell ref="J42:K43"/>
    <mergeCell ref="L42:M43"/>
    <mergeCell ref="R39:T39"/>
    <mergeCell ref="R40:V40"/>
    <mergeCell ref="N41:Q41"/>
    <mergeCell ref="U39:V39"/>
    <mergeCell ref="I39:M39"/>
    <mergeCell ref="N39:Q39"/>
    <mergeCell ref="F40:H40"/>
    <mergeCell ref="I40:M40"/>
    <mergeCell ref="N40:Q40"/>
    <mergeCell ref="R41:V41"/>
    <mergeCell ref="U38:V38"/>
    <mergeCell ref="R38:T38"/>
    <mergeCell ref="F38:H38"/>
    <mergeCell ref="F46:F47"/>
    <mergeCell ref="L46:M47"/>
    <mergeCell ref="I46:I47"/>
    <mergeCell ref="J46:K47"/>
    <mergeCell ref="T46:V47"/>
    <mergeCell ref="T42:V43"/>
    <mergeCell ref="O44:P45"/>
    <mergeCell ref="R44:S45"/>
    <mergeCell ref="G39:H39"/>
    <mergeCell ref="O42:P43"/>
    <mergeCell ref="R42:S43"/>
    <mergeCell ref="F41:H41"/>
    <mergeCell ref="I41:M41"/>
    <mergeCell ref="F48:G48"/>
    <mergeCell ref="H48:I48"/>
    <mergeCell ref="J48:K48"/>
    <mergeCell ref="L48:M48"/>
    <mergeCell ref="O48:P48"/>
    <mergeCell ref="Q48:V48"/>
    <mergeCell ref="R4:S4"/>
    <mergeCell ref="O46:P47"/>
    <mergeCell ref="R46:S47"/>
    <mergeCell ref="L17:M18"/>
    <mergeCell ref="O17:P18"/>
    <mergeCell ref="J14:K14"/>
    <mergeCell ref="T11:V12"/>
    <mergeCell ref="R14:S14"/>
    <mergeCell ref="L5:M5"/>
    <mergeCell ref="J5:K5"/>
    <mergeCell ref="K7:R7"/>
    <mergeCell ref="K6:V6"/>
    <mergeCell ref="G6:I6"/>
    <mergeCell ref="G7:I7"/>
    <mergeCell ref="N5:P5"/>
    <mergeCell ref="F37:G37"/>
    <mergeCell ref="F33:F34"/>
    <mergeCell ref="I33:I34"/>
    <mergeCell ref="Q9:S9"/>
    <mergeCell ref="R13:S13"/>
    <mergeCell ref="R11:S12"/>
    <mergeCell ref="T13:V14"/>
    <mergeCell ref="L10:P10"/>
    <mergeCell ref="Q10:S10"/>
    <mergeCell ref="T10:V10"/>
    <mergeCell ref="F31:F32"/>
    <mergeCell ref="I31:I32"/>
    <mergeCell ref="G10:H10"/>
    <mergeCell ref="F29:F30"/>
    <mergeCell ref="I29:I30"/>
    <mergeCell ref="T15:V16"/>
    <mergeCell ref="T31:V32"/>
    <mergeCell ref="R31:S32"/>
    <mergeCell ref="T29:V30"/>
    <mergeCell ref="O29:P30"/>
    <mergeCell ref="R29:S30"/>
    <mergeCell ref="F25:F26"/>
    <mergeCell ref="I25:I26"/>
    <mergeCell ref="T25:V26"/>
    <mergeCell ref="J25:K26"/>
    <mergeCell ref="L25:M26"/>
    <mergeCell ref="O25:P26"/>
  </mergeCells>
  <phoneticPr fontId="6" type="noConversion"/>
  <pageMargins left="0.25" right="0.25" top="0.25" bottom="1.25" header="0.5" footer="0.5"/>
  <pageSetup orientation="landscape" horizontalDpi="4294967292" vertic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T-34</vt:lpstr>
      <vt:lpstr>T-44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Orloff</dc:creator>
  <cp:lastModifiedBy>ex-cadet08</cp:lastModifiedBy>
  <cp:lastPrinted>2010-10-02T15:55:42Z</cp:lastPrinted>
  <dcterms:created xsi:type="dcterms:W3CDTF">2007-03-06T03:54:11Z</dcterms:created>
  <dcterms:modified xsi:type="dcterms:W3CDTF">2010-10-02T15:57:45Z</dcterms:modified>
</cp:coreProperties>
</file>